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SGKS\Users2\Планово-экономический отдел\РЕГУЛИРУЕМЫЕ ТАРИФЫ\Тех.присоед\Тех.присоединение расчет на 2021\"/>
    </mc:Choice>
  </mc:AlternateContent>
  <bookViews>
    <workbookView xWindow="0" yWindow="0" windowWidth="28800" windowHeight="11700" tabRatio="809" activeTab="1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5" r:id="rId4"/>
    <sheet name="Приложение 5" sheetId="6" r:id="rId5"/>
    <sheet name="Прил." sheetId="11" r:id="rId6"/>
    <sheet name="Прил.2" sheetId="7" r:id="rId7"/>
    <sheet name="Прил.3" sheetId="8" r:id="rId8"/>
    <sheet name="Прил.4" sheetId="9" r:id="rId9"/>
    <sheet name="Прил.5" sheetId="10" r:id="rId10"/>
    <sheet name="Выпадающий доход" sheetId="12" r:id="rId11"/>
  </sheets>
  <externalReferences>
    <externalReference r:id="rId12"/>
    <externalReference r:id="rId13"/>
    <externalReference r:id="rId14"/>
  </externalReferences>
  <definedNames>
    <definedName name="TABLE" localSheetId="5">Прил.!#REF!</definedName>
    <definedName name="TABLE" localSheetId="6">Прил.2!#REF!</definedName>
    <definedName name="TABLE" localSheetId="7">Прил.3!#REF!</definedName>
    <definedName name="TABLE" localSheetId="8">Прил.4!#REF!</definedName>
    <definedName name="TABLE" localSheetId="9">Прил.5!#REF!</definedName>
    <definedName name="TABLE_2" localSheetId="5">Прил.!#REF!</definedName>
    <definedName name="TABLE_2" localSheetId="6">Прил.2!#REF!</definedName>
    <definedName name="TABLE_2" localSheetId="7">Прил.3!#REF!</definedName>
    <definedName name="TABLE_2" localSheetId="8">Прил.4!#REF!</definedName>
    <definedName name="TABLE_2" localSheetId="9">Прил.5!#REF!</definedName>
    <definedName name="_xlnm.Print_Titles" localSheetId="6">Прил.2!#REF!</definedName>
    <definedName name="_xlnm.Print_Titles" localSheetId="7">Прил.3!#REF!</definedName>
    <definedName name="_xlnm.Print_Titles" localSheetId="8">Прил.4!#REF!</definedName>
    <definedName name="_xlnm.Print_Titles" localSheetId="9">Прил.5!#REF!</definedName>
    <definedName name="_xlnm.Print_Area" localSheetId="5">Прил.!$A$1:$CK$19</definedName>
    <definedName name="_xlnm.Print_Area" localSheetId="6">Прил.2!$A$1:$DA$15</definedName>
    <definedName name="_xlnm.Print_Area" localSheetId="7">Прил.3!$A$1:$DA$20</definedName>
    <definedName name="_xlnm.Print_Area" localSheetId="8">Прил.4!$A$1:$DA$25</definedName>
    <definedName name="_xlnm.Print_Area" localSheetId="9">Прил.5!$A$1:$DA$25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2" l="1"/>
  <c r="H47" i="12"/>
  <c r="E47" i="12"/>
  <c r="F19" i="12" l="1"/>
  <c r="BR16" i="10" l="1"/>
  <c r="AH16" i="10"/>
  <c r="AH15" i="10"/>
  <c r="BR14" i="10"/>
  <c r="BR15" i="10" s="1"/>
  <c r="AH14" i="10"/>
  <c r="BF16" i="9"/>
  <c r="AH14" i="9"/>
  <c r="AH16" i="9"/>
  <c r="CD16" i="9" s="1"/>
  <c r="BF14" i="9"/>
  <c r="BF15" i="9" s="1"/>
  <c r="AH15" i="9" l="1"/>
  <c r="CD14" i="9"/>
  <c r="CD15" i="9" s="1"/>
  <c r="E22" i="2" l="1"/>
  <c r="E29" i="2"/>
  <c r="D29" i="2"/>
  <c r="D22" i="2"/>
  <c r="D28" i="2"/>
  <c r="E21" i="2"/>
  <c r="D20" i="12" s="1"/>
  <c r="G20" i="12" l="1"/>
  <c r="H20" i="12" s="1"/>
  <c r="D19" i="12"/>
  <c r="G19" i="12" s="1"/>
  <c r="D21" i="2"/>
  <c r="E48" i="12" s="1"/>
  <c r="E28" i="2"/>
  <c r="D21" i="12" s="1"/>
  <c r="G21" i="12" s="1"/>
  <c r="H21" i="12" s="1"/>
  <c r="C29" i="2"/>
  <c r="C28" i="2"/>
  <c r="E21" i="12" s="1"/>
  <c r="C21" i="12" l="1"/>
  <c r="E46" i="12"/>
  <c r="H48" i="12"/>
  <c r="H46" i="12" s="1"/>
  <c r="H49" i="12" s="1"/>
  <c r="H19" i="12"/>
  <c r="C21" i="2"/>
  <c r="E20" i="12" s="1"/>
  <c r="E19" i="12" l="1"/>
  <c r="C20" i="12"/>
  <c r="C19" i="12" s="1"/>
  <c r="E49" i="12"/>
  <c r="C22" i="2"/>
  <c r="C22" i="3" l="1"/>
  <c r="C23" i="3"/>
  <c r="E24" i="2"/>
  <c r="D24" i="2"/>
  <c r="E17" i="2"/>
  <c r="D17" i="2"/>
  <c r="D25" i="2"/>
  <c r="D18" i="2"/>
  <c r="D23" i="3" l="1"/>
  <c r="D22" i="3"/>
  <c r="C19" i="3"/>
  <c r="E27" i="2"/>
  <c r="D27" i="2"/>
  <c r="C27" i="2"/>
  <c r="E26" i="2"/>
  <c r="J21" i="12" s="1"/>
  <c r="D26" i="2"/>
  <c r="C26" i="2"/>
  <c r="E20" i="2"/>
  <c r="D20" i="2"/>
  <c r="C20" i="2"/>
  <c r="E19" i="2"/>
  <c r="J20" i="12" s="1"/>
  <c r="J19" i="12" s="1"/>
  <c r="D19" i="2"/>
  <c r="K48" i="12" s="1"/>
  <c r="K46" i="12" s="1"/>
  <c r="C19" i="2"/>
  <c r="C17" i="2" l="1"/>
  <c r="K20" i="12" s="1"/>
  <c r="C24" i="2"/>
  <c r="K21" i="12" s="1"/>
  <c r="I21" i="12" s="1"/>
  <c r="C18" i="2"/>
  <c r="C25" i="2"/>
  <c r="D19" i="3"/>
  <c r="I20" i="12" l="1"/>
  <c r="I19" i="12" s="1"/>
  <c r="K19" i="12"/>
  <c r="K49" i="12" s="1"/>
  <c r="E23" i="3"/>
  <c r="F19" i="2"/>
  <c r="F20" i="2"/>
  <c r="F21" i="2"/>
  <c r="F22" i="2"/>
  <c r="F26" i="2"/>
  <c r="F27" i="2"/>
  <c r="F28" i="2"/>
  <c r="F29" i="2"/>
  <c r="E23" i="2"/>
  <c r="D23" i="2"/>
  <c r="E16" i="2"/>
  <c r="D16" i="2"/>
  <c r="F25" i="2" l="1"/>
  <c r="F18" i="2"/>
  <c r="G373" i="1"/>
  <c r="G368" i="1"/>
  <c r="G366" i="1"/>
  <c r="G361" i="1"/>
  <c r="G364" i="1"/>
  <c r="G360" i="1"/>
  <c r="G362" i="1"/>
  <c r="G359" i="1"/>
  <c r="G358" i="1"/>
  <c r="G337" i="1"/>
  <c r="G335" i="1"/>
  <c r="G330" i="1"/>
  <c r="G318" i="1"/>
  <c r="G202" i="1"/>
  <c r="G314" i="1"/>
  <c r="G306" i="1"/>
  <c r="G296" i="1"/>
  <c r="G291" i="1"/>
  <c r="G222" i="1"/>
  <c r="G221" i="1"/>
  <c r="G219" i="1"/>
  <c r="G200" i="1"/>
  <c r="G191" i="1"/>
  <c r="G186" i="1"/>
  <c r="G183" i="1"/>
  <c r="G177" i="1"/>
  <c r="G155" i="1"/>
  <c r="G108" i="1"/>
  <c r="G101" i="1"/>
  <c r="G89" i="1"/>
  <c r="G77" i="1"/>
  <c r="G65" i="1"/>
  <c r="G56" i="1"/>
  <c r="G53" i="1"/>
  <c r="F24" i="2" l="1"/>
  <c r="C23" i="2"/>
  <c r="C16" i="2"/>
  <c r="F17" i="2"/>
  <c r="E22" i="3" l="1"/>
  <c r="E19" i="3" s="1"/>
</calcChain>
</file>

<file path=xl/sharedStrings.xml><?xml version="1.0" encoding="utf-8"?>
<sst xmlns="http://schemas.openxmlformats.org/spreadsheetml/2006/main" count="1273" uniqueCount="527">
  <si>
    <t>Приложение №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</si>
  <si>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</si>
  <si>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</si>
  <si>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</si>
  <si>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</si>
  <si>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</si>
  <si>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</si>
  <si>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</si>
  <si>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</si>
  <si>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</si>
  <si>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коммерческого учета электрической энергии (мощности)</t>
  </si>
  <si>
    <t>МП ЗР "СЕВЕРЖИЛКОМСЕРВИС"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</si>
  <si>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</si>
  <si>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</si>
  <si>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</si>
  <si>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№ п/п</t>
  </si>
  <si>
    <t>Объект электросетевого хозяйства / Средство коммерческого учета электрической энергии (мощности)</t>
  </si>
  <si>
    <t>Год ввода объекта</t>
  </si>
  <si>
    <t>Уровень напряжения, кВ</t>
  </si>
  <si>
    <t>Протяженность (для линий электропередачи), м</t>
  </si>
  <si>
    <t>Максимальная мощность, кВт</t>
  </si>
  <si>
    <t>Расходы на строительство объекта / на обеспечение средствами коммерческого учета электрической энергии (мощности), тыс.руб.</t>
  </si>
  <si>
    <t>1.</t>
  </si>
  <si>
    <t>Строительство воздушных линий</t>
  </si>
  <si>
    <t>-</t>
  </si>
  <si>
    <t>1.j</t>
  </si>
  <si>
    <t>1.j.k</t>
  </si>
  <si>
    <t>1.j.k.l</t>
  </si>
  <si>
    <t>1.j.k.l.m</t>
  </si>
  <si>
    <t>Материал опоры (деревянные (j = 1), металлические (j = 2), железобетонные (j = 3))</t>
  </si>
  <si>
    <t>Тип провода (изолированный провод (k = 1), неизолированный провод (k = 2))</t>
  </si>
  <si>
    <t>Материал провода (медный (l = 1), стальной (l = 2), сталеалюминиевый (l = 3), алюминиевый (l = 4))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</si>
  <si>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</si>
  <si>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…</t>
  </si>
  <si>
    <t>&lt;пообъектная расшифровка&gt;</t>
  </si>
  <si>
    <t>2.</t>
  </si>
  <si>
    <t>Строительство кабельных линий</t>
  </si>
  <si>
    <t>2.j</t>
  </si>
  <si>
    <t>2.j.k</t>
  </si>
  <si>
    <t>2.j.k.l</t>
  </si>
  <si>
    <t>2.j.k.l.m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</si>
  <si>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</si>
  <si>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Одножильные (k = 1) и многожильные (k = 2)</t>
  </si>
  <si>
    <t>Кабели с резиновой и пластмассовой изоляцией (l = 1), бумажной изоляцией (l = 2)</t>
  </si>
  <si>
    <t>3.</t>
  </si>
  <si>
    <t>Строительство пунктов секционирования</t>
  </si>
  <si>
    <t>3.j</t>
  </si>
  <si>
    <t>3.j.k</t>
  </si>
  <si>
    <t>Реклоузеры (j = 1), распределительные пункты (РП) (j = 2), переключательные пункты (ПП) (j = 3)</t>
  </si>
  <si>
    <t>4.</t>
  </si>
  <si>
    <t>4.j</t>
  </si>
  <si>
    <t>4.j.k</t>
  </si>
  <si>
    <t>4.j.k.l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</si>
  <si>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</si>
  <si>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Трансформаторные подстанции (ТП), за исключением распределительных трансформаторных подстанций (РТП)</t>
  </si>
  <si>
    <t>Однотрансформаторные (k = 1), двухтрансформаторные и более (k = 2)</t>
  </si>
  <si>
    <t>Трансформаторная мощность до 25 кВА включительно (l - 1), от 25 до 100 кВА включительно (l = 2), от 100 до 250 кВА включительно (l = 3), от 250 до 400 кВА включительно (l = 4), от 420 до 1000 кВА включительно (l = 5), свыше 1000 кВА (l = 6)</t>
  </si>
  <si>
    <t>Номинальный ток до 100 А включительно (k = 1), от 100 до 250 А включительно (k = 2), от 250 до 500 А включительно (k = 3), от 500 А до 1000 А включительно (k = 4), свыше 1000 А (k = 5)</t>
  </si>
  <si>
    <t>5.</t>
  </si>
  <si>
    <t>5.j</t>
  </si>
  <si>
    <t>5.j.k</t>
  </si>
  <si>
    <t>5.j.k.l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</si>
  <si>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</si>
  <si>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</t>
  </si>
  <si>
    <t>6.</t>
  </si>
  <si>
    <t>6.j</t>
  </si>
  <si>
    <t>7.</t>
  </si>
  <si>
    <t>7.j</t>
  </si>
  <si>
    <t>7.j.k</t>
  </si>
  <si>
    <t>Строительство центров питания, подстанций уровнем напряжения 35 кВ и выше (ПС)</t>
  </si>
  <si>
    <t>ПС 35 кВ (j = 1), ПС 110 кВ и выше (j = 2)</t>
  </si>
  <si>
    <t>Обеспечение средствами коммерческого учета электрической энергии (мощности)</t>
  </si>
  <si>
    <t>однофазный (j = 1),
трехфазный (j = 2)</t>
  </si>
  <si>
    <t>прямого включения (k = 1),
полукосвенного включения (k = 2),
косвенного включения (k = 3)</t>
  </si>
  <si>
    <t>7.1.1</t>
  </si>
  <si>
    <t>с. Великовисочное, д. 224</t>
  </si>
  <si>
    <t>с. Великовисочное, д. 192</t>
  </si>
  <si>
    <t>с. Великовисочное, д. 6</t>
  </si>
  <si>
    <t>п. Нельмин-Нос, ул. Победы, д. 16А</t>
  </si>
  <si>
    <t>п. Нельмин-Нос, кв. Явтысого, д. 2</t>
  </si>
  <si>
    <t>п. Нельмин-Нос, ул. Советская, д. 21</t>
  </si>
  <si>
    <t>п. Нельмин-Нос, ул. Тетеревлева</t>
  </si>
  <si>
    <t>п. Нельмин-Нос, ул. Тундровая, д. 12Б</t>
  </si>
  <si>
    <t>д. Осколково, д. б/н</t>
  </si>
  <si>
    <t>д. Осколково, д. 31</t>
  </si>
  <si>
    <t>п. Нельмин-Нос, ул. Победы, д. 10</t>
  </si>
  <si>
    <t>п. Нельмин-Нос, кв. Явтысого, д. 13</t>
  </si>
  <si>
    <t>КФХ "Ардеева Л.Е."</t>
  </si>
  <si>
    <t>КФХ "Латышев А.А."</t>
  </si>
  <si>
    <t>с. Несь, ул. Профсоюзная, д. 14</t>
  </si>
  <si>
    <t>с. Несь, ул. Заречная, д. 7</t>
  </si>
  <si>
    <t>с. Несь, ул. Школьная, д. 17А</t>
  </si>
  <si>
    <t>с. Несь, ул. Советская, д. 22</t>
  </si>
  <si>
    <t>с. Несь, ул. Набережная, д. 25</t>
  </si>
  <si>
    <t>с. Несь, ул. Профсоюзная, д. 2</t>
  </si>
  <si>
    <t>с. Несь, ул. Механизаторов, д. 13</t>
  </si>
  <si>
    <t>с. Несь, ул. Новоселов, д. 2А</t>
  </si>
  <si>
    <t>с. Несь, ул. Советская, д. 34</t>
  </si>
  <si>
    <t>с. Несь, ул. Озерная, д. 2</t>
  </si>
  <si>
    <t>с. Ома, ул. Березовая, д. 2</t>
  </si>
  <si>
    <t>с. Ома, ул. Набережная, д. 3</t>
  </si>
  <si>
    <t>с. Ома, ул. Почтовая ,д. 13</t>
  </si>
  <si>
    <t>с. Ома, ул. Почтовая, д. 16</t>
  </si>
  <si>
    <t>с. Ома, ул. Речная, д. 3</t>
  </si>
  <si>
    <t>с. Ома, ул. Речная, д. 4</t>
  </si>
  <si>
    <t>с. Ома, ул. Речная, д. 10</t>
  </si>
  <si>
    <t>с. Ома, ул. Речная, д. 20</t>
  </si>
  <si>
    <t>д. Вижас, д. 4</t>
  </si>
  <si>
    <t>д. Вижас, д. 43</t>
  </si>
  <si>
    <t>д. Вижас, д. 30</t>
  </si>
  <si>
    <t>д. Снопа, д. 18</t>
  </si>
  <si>
    <t>с. Нижняя Пеша, ул. Советская, д. 18 (АМО)</t>
  </si>
  <si>
    <t>с. Нижняя Пеша, ул. Калинина, д. 47</t>
  </si>
  <si>
    <t>с. Нижняя Пеша, ул. Калинина, д. 39</t>
  </si>
  <si>
    <t>с. Нижняя Пеша, ул. Советская, д. 8</t>
  </si>
  <si>
    <t>с. Нижняя Пеша, ул. Новая, д. 11</t>
  </si>
  <si>
    <t>с. Нижняя Пеша, ул. Калинина, д. 31</t>
  </si>
  <si>
    <t>с. Нижняя Пеша, ул. Новая, д. 20А</t>
  </si>
  <si>
    <t>с. Нижняя Пеша, ул. Калинина, д. 27А</t>
  </si>
  <si>
    <t>с. Нижняя Пеша, ул. Калинина, д. 33</t>
  </si>
  <si>
    <t>с. Нижняя Пеша, ул. Новая, д. 27</t>
  </si>
  <si>
    <t>с. Нижняя Пеша, ул. Набережная, д. 7</t>
  </si>
  <si>
    <t>с. Нижняя Пеша, ул. Советская, д. 42</t>
  </si>
  <si>
    <t>п. Усть-Кара, ул. Центральная д. 36</t>
  </si>
  <si>
    <t>п. Усть-Кара, ул. Южная, д. 24</t>
  </si>
  <si>
    <t>п. Усть-Кара, ул. Озерная, д. 19</t>
  </si>
  <si>
    <t>п. Усть-Кара, ул. Южная, д. 14</t>
  </si>
  <si>
    <t>п. Харута, ул. Победы, д. 1</t>
  </si>
  <si>
    <t>п. Харута, ул. Победы, д. 2</t>
  </si>
  <si>
    <t>п. Харута, ул. Победы, д. 3</t>
  </si>
  <si>
    <t>п. Харута, ул. Победы, д. 16</t>
  </si>
  <si>
    <t>п. Харута, ул. Полярная, д. 2</t>
  </si>
  <si>
    <t>п. Харута, ул. Новая, д. 15</t>
  </si>
  <si>
    <t>п. Харута, ул. Новая, д. 28</t>
  </si>
  <si>
    <t>п. Харута, ул. Новая, д. 32</t>
  </si>
  <si>
    <t>п. Харута, ул. Новая, д. 38А</t>
  </si>
  <si>
    <t>п. Хорей-Вер, ул. Береговая, д. 5</t>
  </si>
  <si>
    <t>п. Хорей-Вер, ул. Набережная, д. 9</t>
  </si>
  <si>
    <t>п. Хорей-Вер, ул. Береговая, д. 8</t>
  </si>
  <si>
    <t>п. Хорей-Вер, ул. Набережная, д. 1</t>
  </si>
  <si>
    <t>п. Хорей-Вер, ул. Оленеводов, д. 16</t>
  </si>
  <si>
    <t>п. Хорей-Вер, ул. Озерная, д. б/н</t>
  </si>
  <si>
    <t>п. Хорей-Вер, ул. Береговая, д. 16</t>
  </si>
  <si>
    <t>п. Хорей-Вер, ул. Береговая, д. 4</t>
  </si>
  <si>
    <t>п. Хорей-Вер, ул. Ветеранов, д. 7</t>
  </si>
  <si>
    <t>п. Хорей-Вер, ул. Озерная, д. 32</t>
  </si>
  <si>
    <t xml:space="preserve">п. Хорей-Вер, ул. Молодежная, д. 8 </t>
  </si>
  <si>
    <t>п. Хорей-Вер, ул. Оленеводов, д. 11</t>
  </si>
  <si>
    <t>п. Хорей-Вер, ул. Бамовская, д. 16</t>
  </si>
  <si>
    <t>п. Хорей-Вер, ул. Бамовская, д. 1</t>
  </si>
  <si>
    <t>п. Хорей-Вер, ул. Озерная, д. 35</t>
  </si>
  <si>
    <t>п. Хорей-Вер, ул. Аэропортовская, д. 8</t>
  </si>
  <si>
    <t>п. Хорей-Вер, ул. Озерная, д. 5</t>
  </si>
  <si>
    <t>п. Хорей-Вер, ул. Набережная, д. 13</t>
  </si>
  <si>
    <t>с. Шойна, ул. Аэрологическая станция, д. 1</t>
  </si>
  <si>
    <t>с. Шойна, ул. Аэрологическая станция, д. 2</t>
  </si>
  <si>
    <t>с. Шойна, ул. Аэрологическая станция, д. 3</t>
  </si>
  <si>
    <t>с. Шойна, ул. Набережная, д. 10</t>
  </si>
  <si>
    <t>п. Харута, ул. Советская, д. 13</t>
  </si>
  <si>
    <t>д. Пылемец, д. 6</t>
  </si>
  <si>
    <t>с. Великовисочное, д. 113</t>
  </si>
  <si>
    <t>с. Великовисочное, д. 82</t>
  </si>
  <si>
    <t>п. Нельмин-Нос, кв. Явтысого, д. б/н</t>
  </si>
  <si>
    <t>д. Андег, ул. Ветеранская, д. 8</t>
  </si>
  <si>
    <t>д. Андег, ул. Ветеранская, д. 5</t>
  </si>
  <si>
    <t>д. Осколково, д. 35</t>
  </si>
  <si>
    <t>д. Осколково, д. 29</t>
  </si>
  <si>
    <t>ООО "ДОКА"</t>
  </si>
  <si>
    <t>ООО "Интранс ТЭК"</t>
  </si>
  <si>
    <t>с. Несь, ул. Профсоюзная, д. 4</t>
  </si>
  <si>
    <t>с. Несь, ул. Юбилейная, д. б/н</t>
  </si>
  <si>
    <t>с. Несь, ул. Школьная, д. 21</t>
  </si>
  <si>
    <t>с. Несь, ул. Молодежная, д. 11</t>
  </si>
  <si>
    <t>с. Несь, ул. Ягодная, д. 12</t>
  </si>
  <si>
    <t>АМО Канинский сельсовет</t>
  </si>
  <si>
    <t>с. Ома, ул. Почтовая, д. 28</t>
  </si>
  <si>
    <t>с. Ома, ул. Почтовая, д. 18</t>
  </si>
  <si>
    <t>с. Нижняя Пеша, ул. Новая, д. 30</t>
  </si>
  <si>
    <t>с. Нижняя Пеша, ул. Калинина, д. 49</t>
  </si>
  <si>
    <t>с. Нижняя Пеша, ул. Советская, д. 47</t>
  </si>
  <si>
    <t>с. Нижняя Пеша, ул. Калинина, д. 14</t>
  </si>
  <si>
    <t>с. Нижняя Пеша, ул. Советская, д. 41</t>
  </si>
  <si>
    <t>с. Нижняя Пеша, ул. Новая, д. 3А</t>
  </si>
  <si>
    <t>д. Верхняя Пеша, д. 42</t>
  </si>
  <si>
    <t>д. Верхняя Пеша, д. 6А</t>
  </si>
  <si>
    <t>д. Верхняя Пеша, д. 44</t>
  </si>
  <si>
    <t>д. Верхняя Пеша, д. 18</t>
  </si>
  <si>
    <t>д. Волоковая, д. 73</t>
  </si>
  <si>
    <t>д. Волоковая, д. 51</t>
  </si>
  <si>
    <t>д. Волонга, д. 23</t>
  </si>
  <si>
    <t>д. Волонга, д. 6</t>
  </si>
  <si>
    <t>д. Волонга, д. 13</t>
  </si>
  <si>
    <t>ООО "Полар" (Пекарня)</t>
  </si>
  <si>
    <t>с. Нижняя Пеша, ул. Северная, д. 2</t>
  </si>
  <si>
    <t>с. Нижняя Пеша, ул. Советская, д. 25</t>
  </si>
  <si>
    <t>п. Усть-Кара, д. б/н</t>
  </si>
  <si>
    <t>п. Усть-Кара, ул. Озерная, д. 2</t>
  </si>
  <si>
    <t>п. Харута, ул. Полярная, д. 1</t>
  </si>
  <si>
    <t>п. Хорей-Вер, пер. Рыбацкий, д. 8</t>
  </si>
  <si>
    <t>п. Хорей-Вер, ул. Набережная, д. 16</t>
  </si>
  <si>
    <t>п. Хорей-Вер, ул. Озерная, д. 11</t>
  </si>
  <si>
    <t>п. Хорей-Вер, ул. Озерная, д. 12</t>
  </si>
  <si>
    <t>п. Хорей-Вер, ул. Озерная, д. 13</t>
  </si>
  <si>
    <t>п. Хорей-Вер, ул. Озерная, д. 14</t>
  </si>
  <si>
    <t>п. Хорей-Вер, ул. Озерная, д. 14А</t>
  </si>
  <si>
    <t>п. Хорей-Вер, ул. Озерная, д. 16</t>
  </si>
  <si>
    <t>п. Хорей-Вер, ул. Озерная, д. 17</t>
  </si>
  <si>
    <t>п. Хорей-Вер, ул. Озерная, д. 18</t>
  </si>
  <si>
    <t>п. Хорей-Вер, ул. Озерная, д. 19</t>
  </si>
  <si>
    <t>п. Хорей-Вер, ул. Озерная, д. 20</t>
  </si>
  <si>
    <t>п. Хорей-Вер, ул. Озерная, д. 25</t>
  </si>
  <si>
    <t>п. Хорей-Вер, ул. Оленеводов, д. 28</t>
  </si>
  <si>
    <t>п. Хорей-Вер, ул. Озерная, д. 23</t>
  </si>
  <si>
    <t>п. Хорей-Вер, ул. Озерная, д. 24</t>
  </si>
  <si>
    <t>п. Хорей-Вер, ул. Береговая, д. 1А</t>
  </si>
  <si>
    <t>п. Хорей-Вер, ул. Береговая, д. 1</t>
  </si>
  <si>
    <t>п. Хорей-Вер, ул. Озерная, д. 8</t>
  </si>
  <si>
    <t>п. Хорей-Вер, ул. Береговая, д. 3А</t>
  </si>
  <si>
    <t>п. Хорей-Вер, ул. Ветеранов, д. 17</t>
  </si>
  <si>
    <t>п. Хорей-Вер, ул. Молодежная, д. 5</t>
  </si>
  <si>
    <t>п. Хорей-Вер, ул. Набережная, д. 18</t>
  </si>
  <si>
    <t>п. Хорей-Вер, ул. Молодежная, д. 3</t>
  </si>
  <si>
    <t>п. Хорей-Вер, ул. Бамовская, д. 12</t>
  </si>
  <si>
    <t>п. Хорей-Вер, ул. Озерная, д. 1А</t>
  </si>
  <si>
    <t>п. Хорей-Вер, ул. Озерная, д. 2А</t>
  </si>
  <si>
    <t>п. Хорей-Вер, ул. Озерная, д. 2</t>
  </si>
  <si>
    <t>п. Хорей-Вер, ул. Озерная, д. 3</t>
  </si>
  <si>
    <t>п. Хорей-Вер, ул. Озерная, д. 31</t>
  </si>
  <si>
    <t>п. Хорей-Вер, ул. Молодежная, д. 7</t>
  </si>
  <si>
    <t>п. Хорей-Вер, ул. Оленеводов, д. 1</t>
  </si>
  <si>
    <t>п. Хорей-Вер, ул. Озерная, д. 30</t>
  </si>
  <si>
    <t>п. Хорей-Вер, ул. Озерная, д. 36</t>
  </si>
  <si>
    <t>п. Хорей-Вер, ул. Озерная, д. 38</t>
  </si>
  <si>
    <t>п. Хорей-Вер, ул. Озерная, д. 39</t>
  </si>
  <si>
    <t>п. Хорей-Вер, ул. Озерная, д. 37</t>
  </si>
  <si>
    <t>п. Хорей-Вер, ул. Озерная, д. 7А</t>
  </si>
  <si>
    <t>п. Хорей-Вер, ул. Бамовская, д. 17</t>
  </si>
  <si>
    <t>п. Хорей-Вер, ул. Набережная, д. 19</t>
  </si>
  <si>
    <t>п. Хорей-Вер, ул. Бамовская, д. 11</t>
  </si>
  <si>
    <t>п. Хорей-Вер, ул. Набережная, д. 22</t>
  </si>
  <si>
    <t>п. Хорей-Вер, ул. Береговая, д. 6</t>
  </si>
  <si>
    <t>п. Хорей-Вер, ул. Аэропортовская, д. 1Б</t>
  </si>
  <si>
    <t>п. Хорей-Вер, ул. Аэропортовская, д. 2</t>
  </si>
  <si>
    <t>п. Хорей-Вер, ул. Аэропортовская, д. 2А</t>
  </si>
  <si>
    <t>п. Хорей-Вер, ул. Аэропортовская, д. 4</t>
  </si>
  <si>
    <t>п. Хорей-Вер, ул. Аэропортовская, д. 7</t>
  </si>
  <si>
    <t>п. Хорей-Вер, ул. Рокина, д. 6</t>
  </si>
  <si>
    <t>п. Хорей-Вер, ул. Рокина, д. 10</t>
  </si>
  <si>
    <t>п. Хорей-Вер, ул. Рокина, д. 18</t>
  </si>
  <si>
    <t>п. Хорей-Вер, ул. Рокина, д. 3</t>
  </si>
  <si>
    <t>п. Хорей-Вер, ул. Рокина, д. 20</t>
  </si>
  <si>
    <t>п. Хорей-Вер, ул. Рокина, д. 21</t>
  </si>
  <si>
    <t>п. Хорей-Вер, ул. Озерная, д. 21</t>
  </si>
  <si>
    <t>п. Хорей-Вер, ул. Озерная, д. 34</t>
  </si>
  <si>
    <t>п. Хорей-Вер, ул. Молодежная, д. 14</t>
  </si>
  <si>
    <t>п. Хорей-Вер, ул. Рокина, д. 4</t>
  </si>
  <si>
    <t>п. Хорей-Вер, ул. Рокина, д. 5</t>
  </si>
  <si>
    <t>п. Хорей-Вер, ул. Аэропортовская, д. 1А</t>
  </si>
  <si>
    <t>п. Хорей-Вер, ул. Ветеранов, д. 5</t>
  </si>
  <si>
    <t>п. Хорей-Вер, ул. Береговая, д. 2</t>
  </si>
  <si>
    <t>ГБДОУ НАО "ДС п. Хорей-Вер"</t>
  </si>
  <si>
    <t>АО "Почта России"</t>
  </si>
  <si>
    <t>п. Хорей-Вер, ул. Озерная, д. 22</t>
  </si>
  <si>
    <t>п. Хорей-Вер, ул. Озерная, д. 6</t>
  </si>
  <si>
    <t>АМО Хорей-Верский сельсовет (Стадион)</t>
  </si>
  <si>
    <t>ПО "Хорей-Верское" (Склад)</t>
  </si>
  <si>
    <t>с. Шойна, ул. Набережная, д. 1</t>
  </si>
  <si>
    <t>с. Шойна, ул. Школьная, д. 10</t>
  </si>
  <si>
    <t>д. Кия, д. 4</t>
  </si>
  <si>
    <t>д. Осколково, д. 21</t>
  </si>
  <si>
    <t>п. Нельмин-Нос, ул. Тундровая, д. 6А</t>
  </si>
  <si>
    <t>п. Нельмин-Нос, ул. Тундровая, д. 15</t>
  </si>
  <si>
    <t>п. Нельмин-нос, кв. Молодежный, д. б/н</t>
  </si>
  <si>
    <t>д. Андег, ул. Ветеранская, д. 1</t>
  </si>
  <si>
    <t>д. Андег, ул. Набережная, д. 19</t>
  </si>
  <si>
    <t>д. Андег, ул. Набережная, д. б/н</t>
  </si>
  <si>
    <t>п. Нельмин-Нос, кв. Молодежный, 22А</t>
  </si>
  <si>
    <t>п. Нельмин-Нос, ул. Советская, д. 12</t>
  </si>
  <si>
    <t>с. Несь, ул. Набережная, д. 27</t>
  </si>
  <si>
    <t>с. Несь, ул. Молодежная, д. 22</t>
  </si>
  <si>
    <t>с. Несь, ул. Молодежная, д. 23</t>
  </si>
  <si>
    <t>с. Несь, пер. Лахтенный, д. 15</t>
  </si>
  <si>
    <t xml:space="preserve">с. Несь, ул. Советская, д. 3 </t>
  </si>
  <si>
    <t>с. Несь, ул. Речная, д. 7</t>
  </si>
  <si>
    <t>с. Ома, ул. Оленная, д. 10</t>
  </si>
  <si>
    <t>с. Ома, ул. Полярная, д. 24</t>
  </si>
  <si>
    <t>с. Ома, ул. Северная, д. 2</t>
  </si>
  <si>
    <t>с. Нижняя Пеша, ул. Калинина, д. 19</t>
  </si>
  <si>
    <t>с. Нижняя Пеша, ул. Советская, д. 2А</t>
  </si>
  <si>
    <t>с. Нижняя Пеша, ул. Советская, д. 31</t>
  </si>
  <si>
    <t>с. Нижняя Пеша, ул. Калинина, д. 8</t>
  </si>
  <si>
    <t>с. Нижняя Пеша, ул. Новая, д. 8</t>
  </si>
  <si>
    <t>с. Нижняя Пеша, ул. Новая, д. 6</t>
  </si>
  <si>
    <t>с. Нижняя Пеша, ул. Советская, д. 53</t>
  </si>
  <si>
    <t>с. Нижняя Пеша, ул. Советская, д. 51</t>
  </si>
  <si>
    <t>п. Усть-Кара, ул. Озерная, д. 16</t>
  </si>
  <si>
    <t>п. Усть-Кара, ул. Центральная, д. 51</t>
  </si>
  <si>
    <t>п. Усть-Кара, ул. Центральная, д. 57</t>
  </si>
  <si>
    <t>п. Усть-Кара, ул. Центральная, д. 2</t>
  </si>
  <si>
    <t>п. Харута, ул. Новая, д. б/н</t>
  </si>
  <si>
    <t>п. Хорей-Вер, ул. Оленеводов, д. 2</t>
  </si>
  <si>
    <t>п. Хорей-Вер, ул. Ветеранов, д. 9</t>
  </si>
  <si>
    <t>п. Хорей-Вер, ул. Оленеводов, д. 20</t>
  </si>
  <si>
    <t>п. Хорей-Вер, ул. Аэропортовская, д. 10</t>
  </si>
  <si>
    <t>п. Хорей-Вер, ул. Набережная, д. 20</t>
  </si>
  <si>
    <t>п. Хорей-Вер, ул. Ветеранов, д. 2</t>
  </si>
  <si>
    <t>п. Хорей-Вер, ул. Ветеранов, д. 3</t>
  </si>
  <si>
    <t>п. Хорей-Вер, пер. Рыбацкий, д. 6</t>
  </si>
  <si>
    <t>п. Хорей-Вер, ул. Набережная, д. 2</t>
  </si>
  <si>
    <t>п. Хорей-Вер, ул. Озерная, д. 26</t>
  </si>
  <si>
    <t>п. Хорей-Вер, ул. Ветеранов, д. 14</t>
  </si>
  <si>
    <t>п. Хорей-Вер, ул. Ветеранов, д. 8</t>
  </si>
  <si>
    <t>п. Хорей-Вер, ул. Центральная, д. 8</t>
  </si>
  <si>
    <t>п. Хорей-Вер, ул. Рокина, д. 29</t>
  </si>
  <si>
    <t xml:space="preserve">п. Хорей-Вер, ул. Молодежная, д. 1 </t>
  </si>
  <si>
    <t>п. Хорей-Вер, ул. Центральная, д. 11</t>
  </si>
  <si>
    <t>п. Хорей-Вер, ул. Центральная, д. 14</t>
  </si>
  <si>
    <t>ГУП НАО "НКЭС" (Вышка)</t>
  </si>
  <si>
    <t>АМО Хорей-Верский сельсовет (Елка)</t>
  </si>
  <si>
    <t>АМО Хорей-Верский сельсовет (Вертолетная площадка)</t>
  </si>
  <si>
    <t>с. Шойна, ул. Набережная, д. 30</t>
  </si>
  <si>
    <t>7.2.1</t>
  </si>
  <si>
    <t>п. Нельмин-Нос, ул. Победы, д. 21</t>
  </si>
  <si>
    <t>с. Нижняя Пеша, ул. Новая, д. 17 А</t>
  </si>
  <si>
    <t>п. Харута, ул. Победы, д. 18 (Аэропорт)</t>
  </si>
  <si>
    <t>п. Харута, ул. Набережная, д. 10 (Детский сад)</t>
  </si>
  <si>
    <t xml:space="preserve">п. Харута, ул. Советская, д. 24 (Детский сад) </t>
  </si>
  <si>
    <t>с. Шойна, ИП Вокуев В.А.</t>
  </si>
  <si>
    <t>с. Шойна, ул. Набережная, д. 6</t>
  </si>
  <si>
    <t>п. Харута, ул. Новая, д. 28А</t>
  </si>
  <si>
    <t>п. Харута, ул. Полярная, д. 19 (Магазин)</t>
  </si>
  <si>
    <t>п. Харута, ул. Полярная, д. 19 (Склад)</t>
  </si>
  <si>
    <t>п. Харута, ул. Полярная, д. 22(Пекарня)</t>
  </si>
  <si>
    <t xml:space="preserve">п. Харута, ул. Победы, д. 7 (Детский сад) </t>
  </si>
  <si>
    <t>с. Шойна, ул. Набережная, д. 4</t>
  </si>
  <si>
    <t>с. Шойна, ООО "Дока"</t>
  </si>
  <si>
    <t>Приложение № 2</t>
  </si>
  <si>
    <t>сетевой организации, а также на обеспечение средствами</t>
  </si>
  <si>
    <t>п. Усть-Кара, ул. Тундровая, д. 1</t>
  </si>
  <si>
    <t>п. Усть-Кара, ул. Тундровая, д. 6 (Склад)</t>
  </si>
  <si>
    <t>п. Харута, ул. Колхозная, д. 7</t>
  </si>
  <si>
    <t>п. Усть-Кара, ул. Тундровая, д. 26</t>
  </si>
  <si>
    <t>п. Хорей-Вер, ул. Набережная, д. 7</t>
  </si>
  <si>
    <t>на выполнение мероприятий по технологическому</t>
  </si>
  <si>
    <t>присоединению, предусмотренных подпунктами "а" и "в"</t>
  </si>
  <si>
    <t>пункта 16 Методических указаний, за 2017-2019 год</t>
  </si>
  <si>
    <t>Наименование мероприятий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</si>
  <si>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</si>
  <si>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</si>
  <si>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</si>
  <si>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</si>
  <si>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</si>
  <si>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Подготовка и выдача сетевой организацией технических условий Заявителю</t>
  </si>
  <si>
    <t xml:space="preserve"> - 2017 (свыше 15 кВт)</t>
  </si>
  <si>
    <t xml:space="preserve"> - 2017 (до 15 кВт)</t>
  </si>
  <si>
    <t xml:space="preserve"> - 2018 (до 15 кВт)</t>
  </si>
  <si>
    <t xml:space="preserve"> - 2018 (свыше 15 кВт)</t>
  </si>
  <si>
    <t xml:space="preserve"> - 2019 (до 15 кВт)</t>
  </si>
  <si>
    <t xml:space="preserve"> - 2019 (свыше 15 кВт)</t>
  </si>
  <si>
    <t>Проверка сетевой организацией выполнения Заявителем</t>
  </si>
  <si>
    <t>Приложение № 3</t>
  </si>
  <si>
    <t>Расчет</t>
  </si>
  <si>
    <t>фактических расходов на выполнение мероприятий</t>
  </si>
  <si>
    <t>по технологическому присоединению, предусмотренных</t>
  </si>
  <si>
    <t>подпунктами "а" и "в" пункта 16 Методических указаний,</t>
  </si>
  <si>
    <t>за 2017-2019 год</t>
  </si>
  <si>
    <t>(выполняется отдельно по мероприятиям, предусмотренным</t>
  </si>
  <si>
    <t>подпунктами "а" и "в" пункта 16 Методических указаний)</t>
  </si>
  <si>
    <t>Показатели</t>
  </si>
  <si>
    <t>Данные за предыдущий период регулирования (n-2)</t>
  </si>
  <si>
    <t>Данные за год (n-4), предшествующий году (n-3)</t>
  </si>
  <si>
    <t>Расходы по выполнению мероприятий по технологическому присоединению, всего</t>
  </si>
  <si>
    <t>1.1.</t>
  </si>
  <si>
    <t>1.2.</t>
  </si>
  <si>
    <t>1.3.</t>
  </si>
  <si>
    <t>1.4.</t>
  </si>
  <si>
    <t>1.5.</t>
  </si>
  <si>
    <t>1.5.1.</t>
  </si>
  <si>
    <t>1.5.2.</t>
  </si>
  <si>
    <t>1.5.3.</t>
  </si>
  <si>
    <t>1.5.3.1.</t>
  </si>
  <si>
    <t>1.5.3.2.</t>
  </si>
  <si>
    <t>1.5.3.3.</t>
  </si>
  <si>
    <t>Вспомогательные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</si>
  <si>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</si>
  <si>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</si>
  <si>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</si>
  <si>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Прочие расходы, всего, в том числе:</t>
  </si>
  <si>
    <t xml:space="preserve"> - работы и услуги производственного характера</t>
  </si>
  <si>
    <t xml:space="preserve"> - налоги и сборы, уменьшающие налогооблагаемую базу на прибыль организаций, всего</t>
  </si>
  <si>
    <t xml:space="preserve"> - работы и услуги непроизводственного характера, в том числе:</t>
  </si>
  <si>
    <t>услуги связи</t>
  </si>
  <si>
    <t>расходы на охрану и пожарную безопасность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</si>
  <si>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</si>
  <si>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</si>
  <si>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1.5.3.5.</t>
  </si>
  <si>
    <t>1.6.</t>
  </si>
  <si>
    <t>1.6.1.</t>
  </si>
  <si>
    <t>1.6.2.</t>
  </si>
  <si>
    <t>1.6.3.</t>
  </si>
  <si>
    <t>1.6.4.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</si>
  <si>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</si>
  <si>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</si>
  <si>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расходы, всего</t>
  </si>
  <si>
    <t xml:space="preserve"> - расходы на услуги банков</t>
  </si>
  <si>
    <t xml:space="preserve"> - % за пользование кредитом</t>
  </si>
  <si>
    <t xml:space="preserve"> - прочие обоснованные расходы</t>
  </si>
  <si>
    <t xml:space="preserve"> - денежные выплаты социального характера (по Коллективному договору)</t>
  </si>
  <si>
    <t>руб.</t>
  </si>
  <si>
    <t>Данные за год (n-3), предшествующий предыдущему периоду регулирования</t>
  </si>
  <si>
    <t>Приложение № 4</t>
  </si>
  <si>
    <t>Результаты</t>
  </si>
  <si>
    <t>расчета экономически обоснованных расходов на выполнение</t>
  </si>
  <si>
    <t>мероприятий по технологическому присоединению,</t>
  </si>
  <si>
    <t>Методических указаний</t>
  </si>
  <si>
    <t>руб. на одно присоединение</t>
  </si>
  <si>
    <t>Сетевая организация 1</t>
  </si>
  <si>
    <t>Сетевая организация 2</t>
  </si>
  <si>
    <t>N</t>
  </si>
  <si>
    <t>Сетевая организация N</t>
  </si>
  <si>
    <t>2. Проверка сетевой организацией выполнения Заявителем</t>
  </si>
  <si>
    <t>предусмотренных подпунктами "а" и "в" пункта 16</t>
  </si>
  <si>
    <t>1. Подготовка и выдача сетевой организацией технических условий заявителю</t>
  </si>
  <si>
    <t>Приложение № 5</t>
  </si>
  <si>
    <t>Сведения</t>
  </si>
  <si>
    <t>о строительстве линий электропередачи при технологическом</t>
  </si>
  <si>
    <t>присоединении энергопринимающих устройств максимальной</t>
  </si>
  <si>
    <t>мощностью менее 670 кВт и на уровне напряжения 20 кВ и менее</t>
  </si>
  <si>
    <t>(заполняется раздельно для случаев технологического</t>
  </si>
  <si>
    <t>присоединения на территории городских населенных пунктов</t>
  </si>
  <si>
    <t>и территорий, не относящихся к территориям городских</t>
  </si>
  <si>
    <t>населенных пунктов)</t>
  </si>
  <si>
    <t>Объект электросетевого хозяйства</t>
  </si>
  <si>
    <t>Строительство центров питания и подстанций уровнем напряжения 35 кВ и выше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</si>
  <si>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</si>
  <si>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</si>
  <si>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
введенной
в основные фонды
за 3 предыдущих
года (кВт)</t>
  </si>
  <si>
    <t>Фактические
расходы на
строительство
подстанций
за 3 предыдущих
года
(тыс. рублей)</t>
  </si>
  <si>
    <t>о фактических средних данных о присоединенных объемах
максимальной мощности за 3 предыдущих года
по каждому мероприятию</t>
  </si>
  <si>
    <t>И Н Ф О Р М А Ц И Я</t>
  </si>
  <si>
    <t>(форма)</t>
  </si>
  <si>
    <t>(в ред. Постановления Правительства РФ
от 30.01.2019 № 64)</t>
  </si>
  <si>
    <t>к стандартам раскрытия информации
субъектами оптового и розничных
рынков электрической энергии</t>
  </si>
  <si>
    <t>35 кВ</t>
  </si>
  <si>
    <t>1 - 20 кВ</t>
  </si>
  <si>
    <t>0,4 кВ</t>
  </si>
  <si>
    <t>Строительство воздушных линий электропередачи:</t>
  </si>
  <si>
    <t>Строительство кабельных линий электропередачи:</t>
  </si>
  <si>
    <t>Объем максимальной мощности, присоединенной 
путем строительства воздушных или кабельных линий 
за последние 3 года 
(кВт)</t>
  </si>
  <si>
    <t>Длина воздушных и кабельных линий электропередачи
на i-м уровне напряжения, фактически построенных за последние 3 года (км)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</si>
  <si>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рублей)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</si>
  <si>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</si>
  <si>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 xml:space="preserve"> -</t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</si>
  <si>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</si>
  <si>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</si>
  <si>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t>в том числе
по индивидуальному проекту</t>
  </si>
  <si>
    <t>От 670 кВт - всего</t>
  </si>
  <si>
    <t>От 150 кВт до 670 кВт - всего</t>
  </si>
  <si>
    <t>в том числе
льготная категория **</t>
  </si>
  <si>
    <t>От 15 до 150 кВт - всего</t>
  </si>
  <si>
    <t>в том числе
льготная категория *</t>
  </si>
  <si>
    <t>До 15 кВт - всего</t>
  </si>
  <si>
    <t>35 кВ
и выше</t>
  </si>
  <si>
    <t>1 - 20
кВ</t>
  </si>
  <si>
    <t>Стоимость 
договоров (без НДС)
(тыс. рублей)</t>
  </si>
  <si>
    <t>Максимальная 
мощность (кВт)</t>
  </si>
  <si>
    <t>Количество 
договоров (штук)</t>
  </si>
  <si>
    <t>Категория заявителей</t>
  </si>
  <si>
    <t>об осуществлении технологического присоединения по договорам, 
заключенным за текущий год</t>
  </si>
  <si>
    <t>(в ред. Постановления Правительства РФ
от 07.03.2020 № 246)</t>
  </si>
  <si>
    <t>Максимальная мощность
(кВт)</t>
  </si>
  <si>
    <t>Количество заявок
(штук)</t>
  </si>
  <si>
    <t>о поданных заявках на технологическое присоединение за текущий год</t>
  </si>
  <si>
    <t>на</t>
  </si>
  <si>
    <t xml:space="preserve"> год</t>
  </si>
  <si>
    <t>Приложение</t>
  </si>
  <si>
    <t>ИНФОРМАЦИЯ</t>
  </si>
  <si>
    <t xml:space="preserve">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ставок, определяющих величину платы за технологическое присоединение к электрическим сетям территориальных сетевых организаций
</t>
  </si>
  <si>
    <t>2020</t>
  </si>
  <si>
    <t>Наименование документа</t>
  </si>
  <si>
    <t>Ссылка</t>
  </si>
  <si>
    <t>Приказ Управления по государственному регулированию цен (тарифов) Ненецкого автономного округа от 12.12.2019 года № 79 "Об установлении платы за технологическое присоединение энергопринимающих устройств максимальной мощностью, не превышающей 15 кВт, к электрическим сетям организаций, оказывающих услуги по передаче электрической энергии на территории Ненецкого автономного округа, на 2020 год"</t>
  </si>
  <si>
    <t>Приказ Управления по государственному регулированию цен (тарифов) Ненецкого автономного округа от 10.09.2020 года № 23 "О внесении изменений в приказ Управления по государственному регулированию цен (тарифов) Ненецкого автономного округа от 12.12.2019 № 79"</t>
  </si>
  <si>
    <t>Приказ Управления по государственному регулированию цен (тарифов) Ненецкого автономного округа от 10.09.2020 года № 24 "О внесении изменений в приказ Управления по государственному регулированию цен (тарифов) Ненецкого автономного округа от 12.12.2019 № 80"</t>
  </si>
  <si>
    <t>Приказ Управления по государственному регулированию цен (тарифов) Ненецкого автономного округа от 12.12.2019 года № 80 "Об установлении стандартизированных тарифных ставок, ставок за единицу максимальной мощности, формулы платы за технологическое присоединение к электрическим сетям организаций, оказывающих услуги по передаче электрической энергии на территории Ненецкого автономного округа, на 2020 год"</t>
  </si>
  <si>
    <t>http://www.sgks.ru/attachments/article/10/Приказ%20№%2079%20от%2012.12.2019%20-%20Плата%20за%20техприсоединение%20энергопринимающих%20устройств%20максимальной%20мощностью,%20не%20превышающей%2015%20кВт,%20на%202020%20год.pdf</t>
  </si>
  <si>
    <t>http://www.sgks.ru/attachments/article/10/Приказ%20№%2080%20от%2012.12.2019%20-%20Стандартизированные%20тарифные%20ставки,%20ставки%20за%20единицу%20макс.мощности,%20формулы%20платы%20за%20техприсоединение%20на%202020%20год.pdf</t>
  </si>
  <si>
    <t>http://www.sgks.ru/attachments/article/10/2020г.%20Плата%20за%20техприсоединение%20до%2015кВт%20(Изменение%20в%20приказ).pdf</t>
  </si>
  <si>
    <t>http://www.sgks.ru/attachments/article/10/2020г.%20Стандартизированные%20тарифные%20ставки%20(Изменение%20в%20приказ).pdf</t>
  </si>
  <si>
    <t>по определению выпадающих</t>
  </si>
  <si>
    <t>доходов, связанных с осуществлением</t>
  </si>
  <si>
    <t>технологического присоединения</t>
  </si>
  <si>
    <t>технологического присоединения энергопринимающих устройств</t>
  </si>
  <si>
    <t>максимальной мощностью, не превышающей 15 кВт</t>
  </si>
  <si>
    <t>включительно, не включаемых в состав платы</t>
  </si>
  <si>
    <t>ставка платы 
(руб./кВт,
руб./км,
руб./шт.)</t>
  </si>
  <si>
    <t>расходы на строительство объекта (тыс.руб.)</t>
  </si>
  <si>
    <t>Расходы на выполнение организационно-технических мероприятий, связанные с осуществлением технологического присоединения [пункт 1.1 + пункт 1.2]: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</si>
  <si>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</si>
  <si>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проверка сетевой организацией выполнения Заявителем ТУ, на уровне напряжения i и (или) диапазоне мощности j</t>
  </si>
  <si>
    <t>(без НДС)</t>
  </si>
  <si>
    <r>
      <rPr>
        <u/>
        <sz val="10"/>
        <color theme="1"/>
        <rFont val="Times New Roman"/>
        <family val="1"/>
        <charset val="204"/>
      </rPr>
      <t>мощность</t>
    </r>
    <r>
      <rPr>
        <sz val="10"/>
        <color theme="1"/>
        <rFont val="Times New Roman"/>
        <family val="1"/>
        <charset val="204"/>
      </rPr>
      <t>, длина линий, количество 
(кВт, км, шт.)</t>
    </r>
  </si>
  <si>
    <t>стандарт, тариф, ставка 
(руб./кВт,
руб./км,
руб./шт.)</t>
  </si>
  <si>
    <t>Фактические данные за предыдущий период регулирования
(факт 2019 год)</t>
  </si>
  <si>
    <t>Расчетные (фактические) данные за предыдущий период регулирования
(2019 год по утвержденным ставкам)</t>
  </si>
  <si>
    <t>Плановые показатели на следующий период регулирования
(План на 2021 год)</t>
  </si>
  <si>
    <t>Расходы по мероприятиям "последней мили", связанные с осуществлением технологического присоединения</t>
  </si>
  <si>
    <t>х</t>
  </si>
  <si>
    <t>3.j.k.l</t>
  </si>
  <si>
    <t>3.j.k.l.m</t>
  </si>
  <si>
    <t>4.j.k.l.m</t>
  </si>
  <si>
    <t>Кабели с резиновой и пластмассовой изоляцией (l = 1), бумажной изоляцией (l = 2))</t>
  </si>
  <si>
    <t>6.j.k</t>
  </si>
  <si>
    <t>6.j.k.l</t>
  </si>
  <si>
    <t>Трансформаторная мощность до 25 кВА включительно (l - 1), от 25 до 100 кВА включительно (l = 2), от 100 до 250 кВА включительно (l = 3), от 250 до 500 кВА включительно (l = 4), от 500 до 900 кВА включительно (l = 5), свыше 1000 кВА (l = 6)</t>
  </si>
  <si>
    <t>7.j.k.l</t>
  </si>
  <si>
    <t>8.</t>
  </si>
  <si>
    <t>8.j</t>
  </si>
  <si>
    <t>9.</t>
  </si>
  <si>
    <t>Суммарный размер платы за технологическое присоединение [п. 9.1.* п. 9.2 / 1000]:</t>
  </si>
  <si>
    <t>9.1.</t>
  </si>
  <si>
    <t>Размер платы за технологическое присоединение (руб. без НДС)</t>
  </si>
  <si>
    <t>9.2.</t>
  </si>
  <si>
    <t>Плановое количество договоров на осуществление технологического присоединения к электрическим сетям (плановое количество членов объединений (организаций), указанных в п. 9 Методических указаний по определению размера платы за технологическое присоединение к электрическим сетям, утвержденных приказом ФАС России от 29.08.2017 № 1135/17 (зарегистрирован Минюстом России 19.10.2017 № 48609) (шт.)</t>
  </si>
  <si>
    <t>10.</t>
  </si>
  <si>
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 1 + п. 2 - п. 9)</t>
  </si>
  <si>
    <t>размера расходов, связанных с осуществлением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</si>
</sst>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7"/>
      <color theme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quotePrefix="1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165" fontId="1" fillId="0" borderId="1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right"/>
    </xf>
    <xf numFmtId="0" fontId="7" fillId="0" borderId="0" xfId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top"/>
    </xf>
    <xf numFmtId="0" fontId="8" fillId="0" borderId="0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/>
    </xf>
    <xf numFmtId="0" fontId="10" fillId="0" borderId="0" xfId="1" applyNumberFormat="1" applyFont="1" applyBorder="1" applyAlignment="1">
      <alignment horizontal="left"/>
    </xf>
    <xf numFmtId="0" fontId="10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quotePrefix="1" applyNumberFormat="1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top" wrapText="1"/>
    </xf>
    <xf numFmtId="49" fontId="5" fillId="0" borderId="9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 vertical="top" wrapText="1"/>
    </xf>
    <xf numFmtId="0" fontId="7" fillId="0" borderId="0" xfId="1" applyNumberFormat="1" applyFont="1" applyBorder="1" applyAlignment="1">
      <alignment horizontal="left" wrapText="1"/>
    </xf>
    <xf numFmtId="0" fontId="6" fillId="0" borderId="5" xfId="1" applyNumberFormat="1" applyFont="1" applyBorder="1" applyAlignment="1">
      <alignment horizontal="center" vertical="top"/>
    </xf>
    <xf numFmtId="0" fontId="6" fillId="0" borderId="6" xfId="1" applyNumberFormat="1" applyFont="1" applyBorder="1" applyAlignment="1">
      <alignment horizontal="center" vertical="top"/>
    </xf>
    <xf numFmtId="0" fontId="6" fillId="0" borderId="7" xfId="1" applyNumberFormat="1" applyFont="1" applyBorder="1" applyAlignment="1">
      <alignment horizontal="center" vertical="top"/>
    </xf>
    <xf numFmtId="49" fontId="6" fillId="0" borderId="6" xfId="1" applyNumberFormat="1" applyFont="1" applyBorder="1" applyAlignment="1">
      <alignment horizontal="center" vertical="top"/>
    </xf>
    <xf numFmtId="0" fontId="6" fillId="0" borderId="6" xfId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left"/>
    </xf>
    <xf numFmtId="0" fontId="6" fillId="0" borderId="5" xfId="1" applyNumberFormat="1" applyFont="1" applyBorder="1" applyAlignment="1">
      <alignment horizontal="center" vertical="top" wrapText="1"/>
    </xf>
    <xf numFmtId="0" fontId="6" fillId="0" borderId="6" xfId="1" applyNumberFormat="1" applyFont="1" applyBorder="1" applyAlignment="1">
      <alignment horizontal="center" vertical="top" wrapText="1"/>
    </xf>
    <xf numFmtId="0" fontId="6" fillId="0" borderId="7" xfId="1" applyNumberFormat="1" applyFont="1" applyBorder="1" applyAlignment="1">
      <alignment horizontal="center" vertical="top" wrapText="1"/>
    </xf>
    <xf numFmtId="0" fontId="6" fillId="0" borderId="6" xfId="1" applyNumberFormat="1" applyFont="1" applyBorder="1" applyAlignment="1">
      <alignment horizontal="left" vertical="top" wrapText="1" indent="1"/>
    </xf>
    <xf numFmtId="0" fontId="6" fillId="0" borderId="7" xfId="1" applyNumberFormat="1" applyFont="1" applyBorder="1" applyAlignment="1">
      <alignment horizontal="left" vertical="top" wrapText="1" indent="1"/>
    </xf>
    <xf numFmtId="0" fontId="6" fillId="0" borderId="7" xfId="1" applyNumberFormat="1" applyFont="1" applyBorder="1" applyAlignment="1">
      <alignment horizontal="left" vertical="top" wrapText="1"/>
    </xf>
    <xf numFmtId="4" fontId="6" fillId="0" borderId="5" xfId="1" applyNumberFormat="1" applyFont="1" applyBorder="1" applyAlignment="1">
      <alignment horizontal="center" vertical="top" wrapText="1"/>
    </xf>
    <xf numFmtId="4" fontId="6" fillId="0" borderId="6" xfId="1" applyNumberFormat="1" applyFont="1" applyBorder="1" applyAlignment="1">
      <alignment horizontal="center" vertical="top" wrapText="1"/>
    </xf>
    <xf numFmtId="4" fontId="6" fillId="0" borderId="7" xfId="1" applyNumberFormat="1" applyFont="1" applyBorder="1" applyAlignment="1">
      <alignment horizontal="center" vertical="top" wrapText="1"/>
    </xf>
    <xf numFmtId="0" fontId="9" fillId="0" borderId="0" xfId="1" applyNumberFormat="1" applyFont="1" applyBorder="1" applyAlignment="1">
      <alignment horizontal="justify" vertical="top" wrapText="1"/>
    </xf>
    <xf numFmtId="0" fontId="8" fillId="0" borderId="0" xfId="1" applyNumberFormat="1" applyFont="1" applyBorder="1" applyAlignment="1">
      <alignment horizontal="justify" vertical="top" wrapText="1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10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%20&#1055;&#1088;&#1080;&#1083;&#1086;&#1078;&#1077;&#1085;&#1080;&#1102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5;&#1086;&#1074;&#1086;&#1088;&#1099;%20&#1090;&#1077;&#1093;.&#1087;&#1088;&#1080;&#1089;&#1086;&#1077;&#1076;&#1080;&#1085;&#1077;&#1085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%20&#1055;&#1088;&#1080;&#1083;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Затраты 2017"/>
      <sheetName val="2018"/>
      <sheetName val="Расчет затрат 2018"/>
      <sheetName val="Затраты 2018"/>
      <sheetName val="2019"/>
      <sheetName val="Расчет затрат 2019"/>
      <sheetName val="Затраты 2019"/>
    </sheetNames>
    <sheetDataSet>
      <sheetData sheetId="0">
        <row r="80">
          <cell r="N80">
            <v>326</v>
          </cell>
          <cell r="P80">
            <v>32</v>
          </cell>
          <cell r="Q80">
            <v>6</v>
          </cell>
        </row>
      </sheetData>
      <sheetData sheetId="1">
        <row r="4">
          <cell r="B4">
            <v>93857.29</v>
          </cell>
          <cell r="C4">
            <v>32489.06</v>
          </cell>
          <cell r="J4">
            <v>7945.03</v>
          </cell>
          <cell r="K4">
            <v>2750.2</v>
          </cell>
        </row>
        <row r="5">
          <cell r="F5">
            <v>54509.420539999999</v>
          </cell>
          <cell r="N5">
            <v>4614.2277999999997</v>
          </cell>
        </row>
        <row r="6">
          <cell r="F6">
            <v>125985.34946</v>
          </cell>
          <cell r="N6">
            <v>10664.672200000001</v>
          </cell>
        </row>
      </sheetData>
      <sheetData sheetId="2"/>
      <sheetData sheetId="3">
        <row r="23">
          <cell r="D23">
            <v>14</v>
          </cell>
          <cell r="F23">
            <v>174</v>
          </cell>
        </row>
        <row r="24">
          <cell r="D24">
            <v>3</v>
          </cell>
          <cell r="F24">
            <v>170</v>
          </cell>
        </row>
      </sheetData>
      <sheetData sheetId="4">
        <row r="4">
          <cell r="B4">
            <v>26179.39</v>
          </cell>
          <cell r="C4">
            <v>8726.4599999999991</v>
          </cell>
          <cell r="I4">
            <v>5451.23</v>
          </cell>
          <cell r="J4">
            <v>1817.08</v>
          </cell>
        </row>
        <row r="5">
          <cell r="E5">
            <v>13176.957619999999</v>
          </cell>
          <cell r="L5">
            <v>2743.7877799999997</v>
          </cell>
        </row>
        <row r="6">
          <cell r="E6">
            <v>30455.352380000004</v>
          </cell>
          <cell r="L6">
            <v>6341.6022200000007</v>
          </cell>
        </row>
      </sheetData>
      <sheetData sheetId="5"/>
      <sheetData sheetId="6">
        <row r="32">
          <cell r="D32">
            <v>22</v>
          </cell>
          <cell r="F32">
            <v>222.5</v>
          </cell>
        </row>
        <row r="33">
          <cell r="D33">
            <v>5</v>
          </cell>
          <cell r="F33">
            <v>139</v>
          </cell>
        </row>
      </sheetData>
      <sheetData sheetId="7">
        <row r="4">
          <cell r="B4">
            <v>50854.2</v>
          </cell>
          <cell r="C4">
            <v>33902.800000000003</v>
          </cell>
          <cell r="H4">
            <v>11952.9</v>
          </cell>
          <cell r="I4">
            <v>7968.6</v>
          </cell>
        </row>
        <row r="5">
          <cell r="D5">
            <v>25596.613999999998</v>
          </cell>
          <cell r="J5">
            <v>6016.2929999999997</v>
          </cell>
        </row>
        <row r="6">
          <cell r="D6">
            <v>59160.385999999999</v>
          </cell>
          <cell r="J6">
            <v>13905.207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.присоединение 2017"/>
      <sheetName val="Тех.присоединение 2018"/>
      <sheetName val="Тех.присоединение 2019"/>
      <sheetName val="Тех.присоединение 2020"/>
    </sheetNames>
    <sheetDataSet>
      <sheetData sheetId="0">
        <row r="11">
          <cell r="L11">
            <v>1</v>
          </cell>
        </row>
        <row r="12">
          <cell r="L12">
            <v>1</v>
          </cell>
        </row>
        <row r="15">
          <cell r="L15">
            <v>1</v>
          </cell>
        </row>
        <row r="20">
          <cell r="L20">
            <v>1</v>
          </cell>
        </row>
        <row r="24">
          <cell r="L24">
            <v>1</v>
          </cell>
        </row>
        <row r="27">
          <cell r="L27">
            <v>1</v>
          </cell>
        </row>
      </sheetData>
      <sheetData sheetId="1"/>
      <sheetData sheetId="2"/>
      <sheetData sheetId="3">
        <row r="30">
          <cell r="J30">
            <v>280.14999999999998</v>
          </cell>
          <cell r="K30">
            <v>257</v>
          </cell>
          <cell r="L30">
            <v>21</v>
          </cell>
          <cell r="M30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мес. 2020"/>
    </sheetNames>
    <sheetDataSet>
      <sheetData sheetId="0">
        <row r="50">
          <cell r="N50">
            <v>225.15</v>
          </cell>
          <cell r="O50">
            <v>132</v>
          </cell>
          <cell r="P50">
            <v>16</v>
          </cell>
          <cell r="Q5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gks.ru/attachments/article/10/2020&#1075;.%20&#1055;&#1083;&#1072;&#1090;&#1072;%20&#1079;&#1072;%20&#1090;&#1077;&#1093;&#1087;&#1088;&#1080;&#1089;&#1086;&#1077;&#1076;&#1080;&#1085;&#1077;&#1085;&#1080;&#1077;%20&#1076;&#1086;%2015&#1082;&#1042;&#1090;%20(&#1048;&#1079;&#1084;&#1077;&#1085;&#1077;&#1085;&#1080;&#1077;%20&#1074;%20&#1087;&#1088;&#1080;&#1082;&#1072;&#1079;).pdf" TargetMode="External"/><Relationship Id="rId2" Type="http://schemas.openxmlformats.org/officeDocument/2006/relationships/hyperlink" Target="http://www.sgks.ru/attachments/article/10/&#1055;&#1088;&#1080;&#1082;&#1072;&#1079;%20&#8470;%2080%20&#1086;&#1090;%2012.12.2019%20-%20&#1057;&#1090;&#1072;&#1085;&#1076;&#1072;&#1088;&#1090;&#1080;&#1079;&#1080;&#1088;&#1086;&#1074;&#1072;&#1085;&#1085;&#1099;&#1077;%20&#1090;&#1072;&#1088;&#1080;&#1092;&#1085;&#1099;&#1077;%20&#1089;&#1090;&#1072;&#1074;&#1082;&#1080;,%20&#1089;&#1090;&#1072;&#1074;&#1082;&#1080;%20&#1079;&#1072;%20&#1077;&#1076;&#1080;&#1085;&#1080;&#1094;&#1091;%20&#1084;&#1072;&#1082;&#1089;.&#1084;&#1086;&#1097;&#1085;&#1086;&#1089;&#1090;&#1080;,%20&#1092;&#1086;&#1088;&#1084;&#1091;&#1083;&#1099;%20&#1087;&#1083;&#1072;&#1090;&#1099;%20&#1079;&#1072;%20&#1090;&#1077;&#1093;&#1087;&#1088;&#1080;&#1089;&#1086;&#1077;&#1076;&#1080;&#1085;&#1077;&#1085;&#1080;&#1077;%20&#1085;&#1072;%202020%20&#1075;&#1086;&#1076;.pdf" TargetMode="External"/><Relationship Id="rId1" Type="http://schemas.openxmlformats.org/officeDocument/2006/relationships/hyperlink" Target="http://www.sgks.ru/attachments/article/10/&#1055;&#1088;&#1080;&#1082;&#1072;&#1079;%20&#8470;%2079%20&#1086;&#1090;%2012.12.2019%20-%20&#1055;&#1083;&#1072;&#1090;&#1072;%20&#1079;&#1072;%20&#1090;&#1077;&#1093;&#1087;&#1088;&#1080;&#1089;&#1086;&#1077;&#1076;&#1080;&#1085;&#1077;&#1085;&#1080;&#1077;%20&#1101;&#1085;&#1077;&#1088;&#1075;&#1086;&#1087;&#1088;&#1080;&#1085;&#1080;&#1084;&#1072;&#1102;&#1097;&#1080;&#1093;%20&#1091;&#1089;&#1090;&#1088;&#1086;&#1081;&#1089;&#1090;&#1074;%20&#1084;&#1072;&#1082;&#1089;&#1080;&#1084;&#1072;&#1083;&#1100;&#1085;&#1086;&#1081;%20&#1084;&#1086;&#1097;&#1085;&#1086;&#1089;&#1090;&#1100;&#1102;,%20&#1085;&#1077;%20&#1087;&#1088;&#1077;&#1074;&#1099;&#1096;&#1072;&#1102;&#1097;&#1077;&#1081;%2015%20&#1082;&#1042;&#1090;,%20&#1085;&#1072;%202020%20&#1075;&#1086;&#1076;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sgks.ru/attachments/article/10/2020&#1075;.%20&#1057;&#1090;&#1072;&#1085;&#1076;&#1072;&#1088;&#1090;&#1080;&#1079;&#1080;&#1088;&#1086;&#1074;&#1072;&#1085;&#1085;&#1099;&#1077;%20&#1090;&#1072;&#1088;&#1080;&#1092;&#1085;&#1099;&#1077;%20&#1089;&#1090;&#1072;&#1074;&#1082;&#1080;%20(&#1048;&#1079;&#1084;&#1077;&#1085;&#1077;&#1085;&#1080;&#1077;%20&#1074;%20&#1087;&#1088;&#1080;&#1082;&#1072;&#1079;)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3"/>
  <sheetViews>
    <sheetView workbookViewId="0"/>
  </sheetViews>
  <sheetFormatPr defaultRowHeight="12.75" x14ac:dyDescent="0.2"/>
  <cols>
    <col min="1" max="1" width="9.140625" style="3"/>
    <col min="2" max="2" width="48.140625" style="1" customWidth="1"/>
    <col min="3" max="4" width="11.7109375" style="3" customWidth="1"/>
    <col min="5" max="6" width="21.7109375" style="3" customWidth="1"/>
    <col min="7" max="7" width="21.7109375" style="18" customWidth="1"/>
    <col min="8" max="16384" width="9.140625" style="1"/>
  </cols>
  <sheetData>
    <row r="1" spans="1:7" x14ac:dyDescent="0.2">
      <c r="G1" s="13" t="s">
        <v>0</v>
      </c>
    </row>
    <row r="2" spans="1:7" x14ac:dyDescent="0.2">
      <c r="G2" s="13" t="s">
        <v>1</v>
      </c>
    </row>
    <row r="3" spans="1:7" x14ac:dyDescent="0.2">
      <c r="G3" s="13" t="s">
        <v>2</v>
      </c>
    </row>
    <row r="4" spans="1:7" x14ac:dyDescent="0.2">
      <c r="G4" s="13" t="s">
        <v>3</v>
      </c>
    </row>
    <row r="5" spans="1:7" x14ac:dyDescent="0.2">
      <c r="G5" s="13" t="s">
        <v>4</v>
      </c>
    </row>
    <row r="7" spans="1:7" s="5" customFormat="1" x14ac:dyDescent="0.2">
      <c r="A7" s="68" t="s">
        <v>5</v>
      </c>
      <c r="B7" s="68"/>
      <c r="C7" s="68"/>
      <c r="D7" s="68"/>
      <c r="E7" s="68"/>
      <c r="F7" s="68"/>
      <c r="G7" s="68"/>
    </row>
    <row r="8" spans="1:7" s="5" customFormat="1" x14ac:dyDescent="0.2">
      <c r="A8" s="68" t="s">
        <v>6</v>
      </c>
      <c r="B8" s="68"/>
      <c r="C8" s="68"/>
      <c r="D8" s="68"/>
      <c r="E8" s="68"/>
      <c r="F8" s="68"/>
      <c r="G8" s="68"/>
    </row>
    <row r="9" spans="1:7" s="5" customFormat="1" x14ac:dyDescent="0.2">
      <c r="A9" s="68" t="s">
        <v>7</v>
      </c>
      <c r="B9" s="68"/>
      <c r="C9" s="68"/>
      <c r="D9" s="68"/>
      <c r="E9" s="68"/>
      <c r="F9" s="68"/>
      <c r="G9" s="68"/>
    </row>
    <row r="10" spans="1:7" s="5" customFormat="1" x14ac:dyDescent="0.2">
      <c r="A10" s="68" t="s">
        <v>8</v>
      </c>
      <c r="B10" s="68"/>
      <c r="C10" s="68"/>
      <c r="D10" s="68"/>
      <c r="E10" s="68"/>
      <c r="F10" s="68"/>
      <c r="G10" s="68"/>
    </row>
    <row r="11" spans="1:7" s="5" customFormat="1" x14ac:dyDescent="0.2">
      <c r="A11" s="68" t="s">
        <v>9</v>
      </c>
      <c r="B11" s="68"/>
      <c r="C11" s="68"/>
      <c r="D11" s="68"/>
      <c r="E11" s="68"/>
      <c r="F11" s="68"/>
      <c r="G11" s="68"/>
    </row>
    <row r="12" spans="1:7" s="5" customFormat="1" x14ac:dyDescent="0.2">
      <c r="A12" s="68" t="s">
        <v>337</v>
      </c>
      <c r="B12" s="68"/>
      <c r="C12" s="68"/>
      <c r="D12" s="68"/>
      <c r="E12" s="68"/>
      <c r="F12" s="68"/>
      <c r="G12" s="68"/>
    </row>
    <row r="13" spans="1:7" s="5" customFormat="1" x14ac:dyDescent="0.2">
      <c r="A13" s="68" t="s">
        <v>10</v>
      </c>
      <c r="B13" s="68"/>
      <c r="C13" s="68"/>
      <c r="D13" s="68"/>
      <c r="E13" s="68"/>
      <c r="F13" s="68"/>
      <c r="G13" s="68"/>
    </row>
    <row r="14" spans="1:7" s="5" customFormat="1" x14ac:dyDescent="0.2">
      <c r="A14" s="69" t="s">
        <v>11</v>
      </c>
      <c r="B14" s="69"/>
      <c r="C14" s="69"/>
      <c r="D14" s="69"/>
      <c r="E14" s="69"/>
      <c r="F14" s="69"/>
      <c r="G14" s="69"/>
    </row>
    <row r="15" spans="1:7" s="5" customFormat="1" x14ac:dyDescent="0.2">
      <c r="A15" s="70" t="s">
        <v>12</v>
      </c>
      <c r="B15" s="70"/>
      <c r="C15" s="70"/>
      <c r="D15" s="70"/>
      <c r="E15" s="70"/>
      <c r="F15" s="70"/>
      <c r="G15" s="70"/>
    </row>
    <row r="16" spans="1:7" s="5" customFormat="1" x14ac:dyDescent="0.2">
      <c r="A16" s="70" t="s">
        <v>13</v>
      </c>
      <c r="B16" s="70"/>
      <c r="C16" s="70"/>
      <c r="D16" s="70"/>
      <c r="E16" s="70"/>
      <c r="F16" s="70"/>
      <c r="G16" s="70"/>
    </row>
    <row r="17" spans="1:7" s="5" customFormat="1" x14ac:dyDescent="0.2">
      <c r="A17" s="70" t="s">
        <v>14</v>
      </c>
      <c r="B17" s="70"/>
      <c r="C17" s="70"/>
      <c r="D17" s="70"/>
      <c r="E17" s="70"/>
      <c r="F17" s="70"/>
      <c r="G17" s="70"/>
    </row>
    <row r="18" spans="1:7" s="5" customFormat="1" x14ac:dyDescent="0.2">
      <c r="A18" s="4"/>
      <c r="C18" s="4"/>
      <c r="D18" s="4"/>
      <c r="E18" s="4"/>
      <c r="F18" s="4"/>
      <c r="G18" s="14"/>
    </row>
    <row r="19" spans="1:7" s="7" customFormat="1" ht="89.25" x14ac:dyDescent="0.25">
      <c r="A19" s="9" t="s">
        <v>15</v>
      </c>
      <c r="B19" s="9" t="s">
        <v>16</v>
      </c>
      <c r="C19" s="9" t="s">
        <v>17</v>
      </c>
      <c r="D19" s="9" t="s">
        <v>18</v>
      </c>
      <c r="E19" s="9" t="s">
        <v>19</v>
      </c>
      <c r="F19" s="9" t="s">
        <v>20</v>
      </c>
      <c r="G19" s="15" t="s">
        <v>21</v>
      </c>
    </row>
    <row r="20" spans="1:7" s="7" customForma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54">
        <v>7</v>
      </c>
    </row>
    <row r="21" spans="1:7" s="8" customFormat="1" x14ac:dyDescent="0.25">
      <c r="A21" s="9" t="s">
        <v>22</v>
      </c>
      <c r="B21" s="10" t="s">
        <v>23</v>
      </c>
      <c r="C21" s="11" t="s">
        <v>24</v>
      </c>
      <c r="D21" s="11" t="s">
        <v>24</v>
      </c>
      <c r="E21" s="11" t="s">
        <v>24</v>
      </c>
      <c r="F21" s="11" t="s">
        <v>24</v>
      </c>
      <c r="G21" s="16" t="s">
        <v>24</v>
      </c>
    </row>
    <row r="22" spans="1:7" s="8" customFormat="1" ht="25.5" x14ac:dyDescent="0.25">
      <c r="A22" s="9" t="s">
        <v>25</v>
      </c>
      <c r="B22" s="10" t="s">
        <v>29</v>
      </c>
      <c r="C22" s="11" t="s">
        <v>24</v>
      </c>
      <c r="D22" s="11" t="s">
        <v>24</v>
      </c>
      <c r="E22" s="11" t="s">
        <v>24</v>
      </c>
      <c r="F22" s="11" t="s">
        <v>24</v>
      </c>
      <c r="G22" s="16" t="s">
        <v>24</v>
      </c>
    </row>
    <row r="23" spans="1:7" s="8" customFormat="1" ht="25.5" x14ac:dyDescent="0.25">
      <c r="A23" s="9" t="s">
        <v>26</v>
      </c>
      <c r="B23" s="10" t="s">
        <v>30</v>
      </c>
      <c r="C23" s="11" t="s">
        <v>24</v>
      </c>
      <c r="D23" s="11" t="s">
        <v>24</v>
      </c>
      <c r="E23" s="11" t="s">
        <v>24</v>
      </c>
      <c r="F23" s="11" t="s">
        <v>24</v>
      </c>
      <c r="G23" s="16" t="s">
        <v>24</v>
      </c>
    </row>
    <row r="24" spans="1:7" s="8" customFormat="1" ht="25.5" x14ac:dyDescent="0.25">
      <c r="A24" s="9" t="s">
        <v>27</v>
      </c>
      <c r="B24" s="10" t="s">
        <v>31</v>
      </c>
      <c r="C24" s="11" t="s">
        <v>24</v>
      </c>
      <c r="D24" s="11" t="s">
        <v>24</v>
      </c>
      <c r="E24" s="11" t="s">
        <v>24</v>
      </c>
      <c r="F24" s="11" t="s">
        <v>24</v>
      </c>
      <c r="G24" s="16" t="s">
        <v>24</v>
      </c>
    </row>
    <row r="25" spans="1:7" s="8" customFormat="1" ht="76.5" x14ac:dyDescent="0.25">
      <c r="A25" s="9" t="s">
        <v>28</v>
      </c>
      <c r="B25" s="10" t="s">
        <v>32</v>
      </c>
      <c r="C25" s="9"/>
      <c r="D25" s="9"/>
      <c r="E25" s="9"/>
      <c r="F25" s="9"/>
      <c r="G25" s="15"/>
    </row>
    <row r="26" spans="1:7" s="8" customFormat="1" x14ac:dyDescent="0.25">
      <c r="A26" s="9" t="s">
        <v>33</v>
      </c>
      <c r="B26" s="10" t="s">
        <v>34</v>
      </c>
      <c r="C26" s="9"/>
      <c r="D26" s="9"/>
      <c r="E26" s="9"/>
      <c r="F26" s="9"/>
      <c r="G26" s="15"/>
    </row>
    <row r="27" spans="1:7" s="8" customFormat="1" x14ac:dyDescent="0.25">
      <c r="A27" s="9" t="s">
        <v>35</v>
      </c>
      <c r="B27" s="10" t="s">
        <v>36</v>
      </c>
      <c r="C27" s="11" t="s">
        <v>24</v>
      </c>
      <c r="D27" s="11" t="s">
        <v>24</v>
      </c>
      <c r="E27" s="11" t="s">
        <v>24</v>
      </c>
      <c r="F27" s="11" t="s">
        <v>24</v>
      </c>
      <c r="G27" s="16" t="s">
        <v>24</v>
      </c>
    </row>
    <row r="28" spans="1:7" s="8" customFormat="1" ht="51" x14ac:dyDescent="0.25">
      <c r="A28" s="9" t="s">
        <v>37</v>
      </c>
      <c r="B28" s="10" t="s">
        <v>41</v>
      </c>
      <c r="C28" s="11" t="s">
        <v>24</v>
      </c>
      <c r="D28" s="11" t="s">
        <v>24</v>
      </c>
      <c r="E28" s="11" t="s">
        <v>24</v>
      </c>
      <c r="F28" s="11" t="s">
        <v>24</v>
      </c>
      <c r="G28" s="16" t="s">
        <v>24</v>
      </c>
    </row>
    <row r="29" spans="1:7" s="8" customFormat="1" x14ac:dyDescent="0.25">
      <c r="A29" s="9" t="s">
        <v>38</v>
      </c>
      <c r="B29" s="10" t="s">
        <v>42</v>
      </c>
      <c r="C29" s="11" t="s">
        <v>24</v>
      </c>
      <c r="D29" s="11" t="s">
        <v>24</v>
      </c>
      <c r="E29" s="11" t="s">
        <v>24</v>
      </c>
      <c r="F29" s="11" t="s">
        <v>24</v>
      </c>
      <c r="G29" s="16" t="s">
        <v>24</v>
      </c>
    </row>
    <row r="30" spans="1:7" s="8" customFormat="1" ht="25.5" x14ac:dyDescent="0.25">
      <c r="A30" s="9" t="s">
        <v>39</v>
      </c>
      <c r="B30" s="10" t="s">
        <v>43</v>
      </c>
      <c r="C30" s="11" t="s">
        <v>24</v>
      </c>
      <c r="D30" s="11" t="s">
        <v>24</v>
      </c>
      <c r="E30" s="11" t="s">
        <v>24</v>
      </c>
      <c r="F30" s="11" t="s">
        <v>24</v>
      </c>
      <c r="G30" s="16" t="s">
        <v>24</v>
      </c>
    </row>
    <row r="31" spans="1:7" s="8" customFormat="1" ht="76.5" x14ac:dyDescent="0.25">
      <c r="A31" s="9" t="s">
        <v>40</v>
      </c>
      <c r="B31" s="10" t="s">
        <v>32</v>
      </c>
      <c r="C31" s="9"/>
      <c r="D31" s="9"/>
      <c r="E31" s="9"/>
      <c r="F31" s="9"/>
      <c r="G31" s="15"/>
    </row>
    <row r="32" spans="1:7" s="8" customFormat="1" x14ac:dyDescent="0.25">
      <c r="A32" s="9" t="s">
        <v>33</v>
      </c>
      <c r="B32" s="10" t="s">
        <v>34</v>
      </c>
      <c r="C32" s="9"/>
      <c r="D32" s="9"/>
      <c r="E32" s="9"/>
      <c r="F32" s="9"/>
      <c r="G32" s="15"/>
    </row>
    <row r="33" spans="1:7" s="8" customFormat="1" x14ac:dyDescent="0.25">
      <c r="A33" s="9" t="s">
        <v>44</v>
      </c>
      <c r="B33" s="10" t="s">
        <v>45</v>
      </c>
      <c r="C33" s="11" t="s">
        <v>24</v>
      </c>
      <c r="D33" s="11" t="s">
        <v>24</v>
      </c>
      <c r="E33" s="11" t="s">
        <v>24</v>
      </c>
      <c r="F33" s="11" t="s">
        <v>24</v>
      </c>
      <c r="G33" s="16" t="s">
        <v>24</v>
      </c>
    </row>
    <row r="34" spans="1:7" s="8" customFormat="1" ht="25.5" x14ac:dyDescent="0.25">
      <c r="A34" s="9" t="s">
        <v>46</v>
      </c>
      <c r="B34" s="10" t="s">
        <v>48</v>
      </c>
      <c r="C34" s="11" t="s">
        <v>24</v>
      </c>
      <c r="D34" s="11" t="s">
        <v>24</v>
      </c>
      <c r="E34" s="11" t="s">
        <v>24</v>
      </c>
      <c r="F34" s="11" t="s">
        <v>24</v>
      </c>
      <c r="G34" s="16" t="s">
        <v>24</v>
      </c>
    </row>
    <row r="35" spans="1:7" s="8" customFormat="1" ht="51" x14ac:dyDescent="0.25">
      <c r="A35" s="9" t="s">
        <v>47</v>
      </c>
      <c r="B35" s="10" t="s">
        <v>57</v>
      </c>
      <c r="C35" s="9"/>
      <c r="D35" s="9"/>
      <c r="E35" s="9"/>
      <c r="F35" s="9"/>
      <c r="G35" s="15"/>
    </row>
    <row r="36" spans="1:7" s="8" customFormat="1" x14ac:dyDescent="0.25">
      <c r="A36" s="9" t="s">
        <v>33</v>
      </c>
      <c r="B36" s="10" t="s">
        <v>34</v>
      </c>
      <c r="C36" s="9"/>
      <c r="D36" s="9"/>
      <c r="E36" s="9"/>
      <c r="F36" s="9"/>
      <c r="G36" s="15"/>
    </row>
    <row r="37" spans="1:7" s="8" customFormat="1" ht="38.25" x14ac:dyDescent="0.25">
      <c r="A37" s="9" t="s">
        <v>49</v>
      </c>
      <c r="B37" s="10" t="s">
        <v>53</v>
      </c>
      <c r="C37" s="11" t="s">
        <v>24</v>
      </c>
      <c r="D37" s="11" t="s">
        <v>24</v>
      </c>
      <c r="E37" s="11" t="s">
        <v>24</v>
      </c>
      <c r="F37" s="11" t="s">
        <v>24</v>
      </c>
      <c r="G37" s="16" t="s">
        <v>24</v>
      </c>
    </row>
    <row r="38" spans="1:7" s="8" customFormat="1" ht="38.25" x14ac:dyDescent="0.25">
      <c r="A38" s="9" t="s">
        <v>50</v>
      </c>
      <c r="B38" s="10" t="s">
        <v>54</v>
      </c>
      <c r="C38" s="11" t="s">
        <v>24</v>
      </c>
      <c r="D38" s="11" t="s">
        <v>24</v>
      </c>
      <c r="E38" s="11" t="s">
        <v>24</v>
      </c>
      <c r="F38" s="11" t="s">
        <v>24</v>
      </c>
      <c r="G38" s="16" t="s">
        <v>24</v>
      </c>
    </row>
    <row r="39" spans="1:7" s="8" customFormat="1" ht="25.5" x14ac:dyDescent="0.25">
      <c r="A39" s="9" t="s">
        <v>51</v>
      </c>
      <c r="B39" s="10" t="s">
        <v>55</v>
      </c>
      <c r="C39" s="11" t="s">
        <v>24</v>
      </c>
      <c r="D39" s="11" t="s">
        <v>24</v>
      </c>
      <c r="E39" s="11" t="s">
        <v>24</v>
      </c>
      <c r="F39" s="11" t="s">
        <v>24</v>
      </c>
      <c r="G39" s="16" t="s">
        <v>24</v>
      </c>
    </row>
    <row r="40" spans="1:7" s="8" customFormat="1" ht="63.75" x14ac:dyDescent="0.25">
      <c r="A40" s="9" t="s">
        <v>52</v>
      </c>
      <c r="B40" s="10" t="s">
        <v>56</v>
      </c>
      <c r="C40" s="9"/>
      <c r="D40" s="9"/>
      <c r="E40" s="9"/>
      <c r="F40" s="9"/>
      <c r="G40" s="15"/>
    </row>
    <row r="41" spans="1:7" s="8" customFormat="1" x14ac:dyDescent="0.25">
      <c r="A41" s="9" t="s">
        <v>33</v>
      </c>
      <c r="B41" s="10" t="s">
        <v>34</v>
      </c>
      <c r="C41" s="9"/>
      <c r="D41" s="9"/>
      <c r="E41" s="9"/>
      <c r="F41" s="9"/>
      <c r="G41" s="15"/>
    </row>
    <row r="42" spans="1:7" s="8" customFormat="1" ht="25.5" x14ac:dyDescent="0.25">
      <c r="A42" s="9" t="s">
        <v>58</v>
      </c>
      <c r="B42" s="10" t="s">
        <v>62</v>
      </c>
      <c r="C42" s="11" t="s">
        <v>24</v>
      </c>
      <c r="D42" s="11" t="s">
        <v>24</v>
      </c>
      <c r="E42" s="11" t="s">
        <v>24</v>
      </c>
      <c r="F42" s="11" t="s">
        <v>24</v>
      </c>
      <c r="G42" s="16" t="s">
        <v>24</v>
      </c>
    </row>
    <row r="43" spans="1:7" s="8" customFormat="1" ht="25.5" x14ac:dyDescent="0.25">
      <c r="A43" s="9" t="s">
        <v>59</v>
      </c>
      <c r="B43" s="10" t="s">
        <v>63</v>
      </c>
      <c r="C43" s="11" t="s">
        <v>24</v>
      </c>
      <c r="D43" s="11" t="s">
        <v>24</v>
      </c>
      <c r="E43" s="11" t="s">
        <v>24</v>
      </c>
      <c r="F43" s="11" t="s">
        <v>24</v>
      </c>
      <c r="G43" s="16" t="s">
        <v>24</v>
      </c>
    </row>
    <row r="44" spans="1:7" s="8" customFormat="1" ht="25.5" x14ac:dyDescent="0.25">
      <c r="A44" s="9" t="s">
        <v>60</v>
      </c>
      <c r="B44" s="10" t="s">
        <v>55</v>
      </c>
      <c r="C44" s="11" t="s">
        <v>24</v>
      </c>
      <c r="D44" s="11" t="s">
        <v>24</v>
      </c>
      <c r="E44" s="11" t="s">
        <v>24</v>
      </c>
      <c r="F44" s="11" t="s">
        <v>24</v>
      </c>
      <c r="G44" s="16" t="s">
        <v>24</v>
      </c>
    </row>
    <row r="45" spans="1:7" s="8" customFormat="1" ht="63.75" x14ac:dyDescent="0.25">
      <c r="A45" s="9" t="s">
        <v>61</v>
      </c>
      <c r="B45" s="10" t="s">
        <v>56</v>
      </c>
      <c r="C45" s="9"/>
      <c r="D45" s="9"/>
      <c r="E45" s="9"/>
      <c r="F45" s="9"/>
      <c r="G45" s="15"/>
    </row>
    <row r="46" spans="1:7" s="8" customFormat="1" x14ac:dyDescent="0.25">
      <c r="A46" s="9" t="s">
        <v>33</v>
      </c>
      <c r="B46" s="10" t="s">
        <v>34</v>
      </c>
      <c r="C46" s="9"/>
      <c r="D46" s="9"/>
      <c r="E46" s="9"/>
      <c r="F46" s="9"/>
      <c r="G46" s="15"/>
    </row>
    <row r="47" spans="1:7" s="8" customFormat="1" ht="25.5" x14ac:dyDescent="0.25">
      <c r="A47" s="9" t="s">
        <v>64</v>
      </c>
      <c r="B47" s="10" t="s">
        <v>69</v>
      </c>
      <c r="C47" s="11" t="s">
        <v>24</v>
      </c>
      <c r="D47" s="11" t="s">
        <v>24</v>
      </c>
      <c r="E47" s="11" t="s">
        <v>24</v>
      </c>
      <c r="F47" s="11" t="s">
        <v>24</v>
      </c>
      <c r="G47" s="16" t="s">
        <v>24</v>
      </c>
    </row>
    <row r="48" spans="1:7" s="8" customFormat="1" x14ac:dyDescent="0.25">
      <c r="A48" s="9" t="s">
        <v>65</v>
      </c>
      <c r="B48" s="10" t="s">
        <v>70</v>
      </c>
      <c r="C48" s="9"/>
      <c r="D48" s="9"/>
      <c r="E48" s="9"/>
      <c r="F48" s="9"/>
      <c r="G48" s="15"/>
    </row>
    <row r="49" spans="1:7" s="8" customFormat="1" x14ac:dyDescent="0.25">
      <c r="A49" s="9" t="s">
        <v>33</v>
      </c>
      <c r="B49" s="10" t="s">
        <v>34</v>
      </c>
      <c r="C49" s="9"/>
      <c r="D49" s="9"/>
      <c r="E49" s="9"/>
      <c r="F49" s="9"/>
      <c r="G49" s="15"/>
    </row>
    <row r="50" spans="1:7" s="8" customFormat="1" ht="25.5" x14ac:dyDescent="0.25">
      <c r="A50" s="9" t="s">
        <v>66</v>
      </c>
      <c r="B50" s="10" t="s">
        <v>71</v>
      </c>
      <c r="C50" s="11" t="s">
        <v>24</v>
      </c>
      <c r="D50" s="11" t="s">
        <v>24</v>
      </c>
      <c r="E50" s="11" t="s">
        <v>24</v>
      </c>
      <c r="F50" s="11" t="s">
        <v>24</v>
      </c>
      <c r="G50" s="16" t="s">
        <v>24</v>
      </c>
    </row>
    <row r="51" spans="1:7" s="8" customFormat="1" ht="25.5" x14ac:dyDescent="0.25">
      <c r="A51" s="9" t="s">
        <v>67</v>
      </c>
      <c r="B51" s="10" t="s">
        <v>72</v>
      </c>
      <c r="C51" s="9"/>
      <c r="D51" s="9"/>
      <c r="E51" s="9"/>
      <c r="F51" s="9"/>
      <c r="G51" s="15"/>
    </row>
    <row r="52" spans="1:7" s="8" customFormat="1" ht="38.25" x14ac:dyDescent="0.25">
      <c r="A52" s="9" t="s">
        <v>68</v>
      </c>
      <c r="B52" s="10" t="s">
        <v>73</v>
      </c>
      <c r="C52" s="9"/>
      <c r="D52" s="9"/>
      <c r="E52" s="9"/>
      <c r="F52" s="9"/>
      <c r="G52" s="15"/>
    </row>
    <row r="53" spans="1:7" s="8" customFormat="1" ht="12.75" customHeight="1" x14ac:dyDescent="0.25">
      <c r="A53" s="12" t="s">
        <v>74</v>
      </c>
      <c r="B53" s="10" t="s">
        <v>76</v>
      </c>
      <c r="C53" s="19">
        <v>2017</v>
      </c>
      <c r="D53" s="19">
        <v>0.4</v>
      </c>
      <c r="E53" s="9"/>
      <c r="F53" s="19">
        <v>15</v>
      </c>
      <c r="G53" s="64">
        <f>4685.8/1000+3*1.5*1007.27/1000</f>
        <v>9.218515</v>
      </c>
    </row>
    <row r="54" spans="1:7" s="8" customFormat="1" ht="12.75" customHeight="1" x14ac:dyDescent="0.25">
      <c r="A54" s="12" t="s">
        <v>74</v>
      </c>
      <c r="B54" s="10" t="s">
        <v>75</v>
      </c>
      <c r="C54" s="19">
        <v>2017</v>
      </c>
      <c r="D54" s="19">
        <v>0.4</v>
      </c>
      <c r="E54" s="9"/>
      <c r="F54" s="19">
        <v>15</v>
      </c>
      <c r="G54" s="66"/>
    </row>
    <row r="55" spans="1:7" s="8" customFormat="1" ht="12.75" customHeight="1" x14ac:dyDescent="0.25">
      <c r="A55" s="12" t="s">
        <v>74</v>
      </c>
      <c r="B55" s="10" t="s">
        <v>77</v>
      </c>
      <c r="C55" s="19">
        <v>2017</v>
      </c>
      <c r="D55" s="19">
        <v>0.4</v>
      </c>
      <c r="E55" s="9"/>
      <c r="F55" s="19">
        <v>11</v>
      </c>
      <c r="G55" s="65"/>
    </row>
    <row r="56" spans="1:7" s="8" customFormat="1" ht="12.75" customHeight="1" x14ac:dyDescent="0.25">
      <c r="A56" s="12" t="s">
        <v>74</v>
      </c>
      <c r="B56" s="10" t="s">
        <v>86</v>
      </c>
      <c r="C56" s="9">
        <v>2017</v>
      </c>
      <c r="D56" s="9">
        <v>0.4</v>
      </c>
      <c r="E56" s="9"/>
      <c r="F56" s="9">
        <v>5</v>
      </c>
      <c r="G56" s="64">
        <f>ROUND((13851.03+1000+5000+5338.98)/12*10,2)/1000+(2538.42+444.91+275.49)/1000+10*1.5*1007.27/1000-((2538.42+444.91+275.49)/1000+1*1.5*1007.27/1000)</f>
        <v>34.589824999999998</v>
      </c>
    </row>
    <row r="57" spans="1:7" s="8" customFormat="1" ht="12.75" customHeight="1" x14ac:dyDescent="0.25">
      <c r="A57" s="12" t="s">
        <v>74</v>
      </c>
      <c r="B57" s="10" t="s">
        <v>79</v>
      </c>
      <c r="C57" s="9">
        <v>2017</v>
      </c>
      <c r="D57" s="9">
        <v>0.4</v>
      </c>
      <c r="E57" s="9"/>
      <c r="F57" s="9">
        <v>5</v>
      </c>
      <c r="G57" s="66"/>
    </row>
    <row r="58" spans="1:7" s="8" customFormat="1" ht="12.75" customHeight="1" x14ac:dyDescent="0.25">
      <c r="A58" s="12" t="s">
        <v>74</v>
      </c>
      <c r="B58" s="10" t="s">
        <v>85</v>
      </c>
      <c r="C58" s="9">
        <v>2017</v>
      </c>
      <c r="D58" s="9">
        <v>0.4</v>
      </c>
      <c r="E58" s="9"/>
      <c r="F58" s="9">
        <v>5</v>
      </c>
      <c r="G58" s="66"/>
    </row>
    <row r="59" spans="1:7" s="8" customFormat="1" ht="12.75" customHeight="1" x14ac:dyDescent="0.25">
      <c r="A59" s="12" t="s">
        <v>74</v>
      </c>
      <c r="B59" s="10" t="s">
        <v>78</v>
      </c>
      <c r="C59" s="9">
        <v>2017</v>
      </c>
      <c r="D59" s="9">
        <v>0.4</v>
      </c>
      <c r="E59" s="9"/>
      <c r="F59" s="9">
        <v>5</v>
      </c>
      <c r="G59" s="66"/>
    </row>
    <row r="60" spans="1:7" s="8" customFormat="1" ht="12.75" customHeight="1" x14ac:dyDescent="0.25">
      <c r="A60" s="12" t="s">
        <v>74</v>
      </c>
      <c r="B60" s="10" t="s">
        <v>80</v>
      </c>
      <c r="C60" s="9">
        <v>2017</v>
      </c>
      <c r="D60" s="9">
        <v>0.4</v>
      </c>
      <c r="E60" s="9"/>
      <c r="F60" s="9">
        <v>5</v>
      </c>
      <c r="G60" s="66"/>
    </row>
    <row r="61" spans="1:7" s="8" customFormat="1" ht="12.75" customHeight="1" x14ac:dyDescent="0.25">
      <c r="A61" s="12" t="s">
        <v>74</v>
      </c>
      <c r="B61" s="10" t="s">
        <v>81</v>
      </c>
      <c r="C61" s="9">
        <v>2017</v>
      </c>
      <c r="D61" s="9">
        <v>0.4</v>
      </c>
      <c r="E61" s="9"/>
      <c r="F61" s="9">
        <v>5</v>
      </c>
      <c r="G61" s="66"/>
    </row>
    <row r="62" spans="1:7" s="8" customFormat="1" ht="12.75" customHeight="1" x14ac:dyDescent="0.25">
      <c r="A62" s="12" t="s">
        <v>74</v>
      </c>
      <c r="B62" s="10" t="s">
        <v>82</v>
      </c>
      <c r="C62" s="9">
        <v>2017</v>
      </c>
      <c r="D62" s="9">
        <v>0.4</v>
      </c>
      <c r="E62" s="9"/>
      <c r="F62" s="9">
        <v>5</v>
      </c>
      <c r="G62" s="66"/>
    </row>
    <row r="63" spans="1:7" s="8" customFormat="1" ht="12.75" customHeight="1" x14ac:dyDescent="0.25">
      <c r="A63" s="12" t="s">
        <v>74</v>
      </c>
      <c r="B63" s="10" t="s">
        <v>84</v>
      </c>
      <c r="C63" s="9">
        <v>2017</v>
      </c>
      <c r="D63" s="9">
        <v>0.4</v>
      </c>
      <c r="E63" s="9"/>
      <c r="F63" s="9">
        <v>5</v>
      </c>
      <c r="G63" s="66"/>
    </row>
    <row r="64" spans="1:7" s="8" customFormat="1" ht="12.75" customHeight="1" x14ac:dyDescent="0.25">
      <c r="A64" s="12" t="s">
        <v>74</v>
      </c>
      <c r="B64" s="10" t="s">
        <v>83</v>
      </c>
      <c r="C64" s="9">
        <v>2017</v>
      </c>
      <c r="D64" s="9">
        <v>0.4</v>
      </c>
      <c r="E64" s="9"/>
      <c r="F64" s="9">
        <v>5</v>
      </c>
      <c r="G64" s="65"/>
    </row>
    <row r="65" spans="1:7" s="8" customFormat="1" ht="12.75" customHeight="1" x14ac:dyDescent="0.25">
      <c r="A65" s="12" t="s">
        <v>74</v>
      </c>
      <c r="B65" s="10" t="s">
        <v>87</v>
      </c>
      <c r="C65" s="19">
        <v>2017</v>
      </c>
      <c r="D65" s="19">
        <v>0.4</v>
      </c>
      <c r="E65" s="9"/>
      <c r="F65" s="19">
        <v>5</v>
      </c>
      <c r="G65" s="64">
        <f>29242.56/1000+12*1.5*1007.27/1000</f>
        <v>47.373420000000003</v>
      </c>
    </row>
    <row r="66" spans="1:7" s="8" customFormat="1" ht="12.75" customHeight="1" x14ac:dyDescent="0.25">
      <c r="A66" s="12" t="s">
        <v>74</v>
      </c>
      <c r="B66" s="10" t="s">
        <v>88</v>
      </c>
      <c r="C66" s="19">
        <v>2017</v>
      </c>
      <c r="D66" s="19">
        <v>0.4</v>
      </c>
      <c r="E66" s="9"/>
      <c r="F66" s="19">
        <v>5</v>
      </c>
      <c r="G66" s="66"/>
    </row>
    <row r="67" spans="1:7" s="8" customFormat="1" ht="12.75" customHeight="1" x14ac:dyDescent="0.25">
      <c r="A67" s="12" t="s">
        <v>74</v>
      </c>
      <c r="B67" s="10" t="s">
        <v>90</v>
      </c>
      <c r="C67" s="19">
        <v>2017</v>
      </c>
      <c r="D67" s="19">
        <v>0.4</v>
      </c>
      <c r="E67" s="9"/>
      <c r="F67" s="19">
        <v>5</v>
      </c>
      <c r="G67" s="66"/>
    </row>
    <row r="68" spans="1:7" s="8" customFormat="1" ht="12.75" customHeight="1" x14ac:dyDescent="0.25">
      <c r="A68" s="12" t="s">
        <v>74</v>
      </c>
      <c r="B68" s="10" t="s">
        <v>95</v>
      </c>
      <c r="C68" s="19">
        <v>2017</v>
      </c>
      <c r="D68" s="19">
        <v>0.4</v>
      </c>
      <c r="E68" s="9"/>
      <c r="F68" s="19">
        <v>5</v>
      </c>
      <c r="G68" s="66"/>
    </row>
    <row r="69" spans="1:7" s="8" customFormat="1" ht="12.75" customHeight="1" x14ac:dyDescent="0.25">
      <c r="A69" s="12" t="s">
        <v>74</v>
      </c>
      <c r="B69" s="10" t="s">
        <v>93</v>
      </c>
      <c r="C69" s="19">
        <v>2017</v>
      </c>
      <c r="D69" s="19">
        <v>0.4</v>
      </c>
      <c r="E69" s="9"/>
      <c r="F69" s="19">
        <v>5</v>
      </c>
      <c r="G69" s="66"/>
    </row>
    <row r="70" spans="1:7" s="8" customFormat="1" ht="12.75" customHeight="1" x14ac:dyDescent="0.25">
      <c r="A70" s="12" t="s">
        <v>74</v>
      </c>
      <c r="B70" s="10" t="s">
        <v>96</v>
      </c>
      <c r="C70" s="19">
        <v>2017</v>
      </c>
      <c r="D70" s="19">
        <v>0.4</v>
      </c>
      <c r="E70" s="9"/>
      <c r="F70" s="19">
        <v>5</v>
      </c>
      <c r="G70" s="66"/>
    </row>
    <row r="71" spans="1:7" s="8" customFormat="1" ht="12.75" customHeight="1" x14ac:dyDescent="0.25">
      <c r="A71" s="12" t="s">
        <v>74</v>
      </c>
      <c r="B71" s="10" t="s">
        <v>98</v>
      </c>
      <c r="C71" s="19">
        <v>2017</v>
      </c>
      <c r="D71" s="19">
        <v>0.4</v>
      </c>
      <c r="E71" s="9"/>
      <c r="F71" s="19">
        <v>5</v>
      </c>
      <c r="G71" s="66"/>
    </row>
    <row r="72" spans="1:7" s="8" customFormat="1" ht="12.75" customHeight="1" x14ac:dyDescent="0.25">
      <c r="A72" s="12" t="s">
        <v>74</v>
      </c>
      <c r="B72" s="10" t="s">
        <v>89</v>
      </c>
      <c r="C72" s="19">
        <v>2017</v>
      </c>
      <c r="D72" s="19">
        <v>0.4</v>
      </c>
      <c r="E72" s="9"/>
      <c r="F72" s="19">
        <v>5</v>
      </c>
      <c r="G72" s="66"/>
    </row>
    <row r="73" spans="1:7" s="8" customFormat="1" ht="12.75" customHeight="1" x14ac:dyDescent="0.25">
      <c r="A73" s="12" t="s">
        <v>74</v>
      </c>
      <c r="B73" s="10" t="s">
        <v>94</v>
      </c>
      <c r="C73" s="19">
        <v>2017</v>
      </c>
      <c r="D73" s="19">
        <v>0.4</v>
      </c>
      <c r="E73" s="9"/>
      <c r="F73" s="19">
        <v>5</v>
      </c>
      <c r="G73" s="66"/>
    </row>
    <row r="74" spans="1:7" s="8" customFormat="1" ht="12.75" customHeight="1" x14ac:dyDescent="0.25">
      <c r="A74" s="12" t="s">
        <v>74</v>
      </c>
      <c r="B74" s="10" t="s">
        <v>92</v>
      </c>
      <c r="C74" s="19">
        <v>2017</v>
      </c>
      <c r="D74" s="19">
        <v>0.4</v>
      </c>
      <c r="E74" s="9"/>
      <c r="F74" s="19">
        <v>5</v>
      </c>
      <c r="G74" s="66"/>
    </row>
    <row r="75" spans="1:7" s="8" customFormat="1" ht="12.75" customHeight="1" x14ac:dyDescent="0.25">
      <c r="A75" s="12" t="s">
        <v>74</v>
      </c>
      <c r="B75" s="10" t="s">
        <v>97</v>
      </c>
      <c r="C75" s="19">
        <v>2017</v>
      </c>
      <c r="D75" s="19">
        <v>0.4</v>
      </c>
      <c r="E75" s="9"/>
      <c r="F75" s="19">
        <v>5</v>
      </c>
      <c r="G75" s="66"/>
    </row>
    <row r="76" spans="1:7" s="8" customFormat="1" ht="12.75" customHeight="1" x14ac:dyDescent="0.25">
      <c r="A76" s="12" t="s">
        <v>74</v>
      </c>
      <c r="B76" s="10" t="s">
        <v>91</v>
      </c>
      <c r="C76" s="19">
        <v>2017</v>
      </c>
      <c r="D76" s="19">
        <v>0.4</v>
      </c>
      <c r="E76" s="9"/>
      <c r="F76" s="19">
        <v>5</v>
      </c>
      <c r="G76" s="65"/>
    </row>
    <row r="77" spans="1:7" s="8" customFormat="1" ht="12.75" customHeight="1" x14ac:dyDescent="0.25">
      <c r="A77" s="12" t="s">
        <v>74</v>
      </c>
      <c r="B77" s="10" t="s">
        <v>99</v>
      </c>
      <c r="C77" s="9">
        <v>2017</v>
      </c>
      <c r="D77" s="19">
        <v>0.4</v>
      </c>
      <c r="E77" s="9"/>
      <c r="F77" s="19">
        <v>10</v>
      </c>
      <c r="G77" s="64">
        <f>21041.94/1000+12*1.5*1007.27/1000</f>
        <v>39.172800000000002</v>
      </c>
    </row>
    <row r="78" spans="1:7" s="8" customFormat="1" ht="12.75" customHeight="1" x14ac:dyDescent="0.25">
      <c r="A78" s="12" t="s">
        <v>74</v>
      </c>
      <c r="B78" s="10" t="s">
        <v>100</v>
      </c>
      <c r="C78" s="9">
        <v>2017</v>
      </c>
      <c r="D78" s="19">
        <v>0.4</v>
      </c>
      <c r="E78" s="9"/>
      <c r="F78" s="19">
        <v>10</v>
      </c>
      <c r="G78" s="66"/>
    </row>
    <row r="79" spans="1:7" s="8" customFormat="1" ht="12.75" customHeight="1" x14ac:dyDescent="0.25">
      <c r="A79" s="12" t="s">
        <v>74</v>
      </c>
      <c r="B79" s="10" t="s">
        <v>101</v>
      </c>
      <c r="C79" s="9">
        <v>2017</v>
      </c>
      <c r="D79" s="19">
        <v>0.4</v>
      </c>
      <c r="E79" s="9"/>
      <c r="F79" s="19">
        <v>10</v>
      </c>
      <c r="G79" s="66"/>
    </row>
    <row r="80" spans="1:7" s="8" customFormat="1" ht="12.75" customHeight="1" x14ac:dyDescent="0.25">
      <c r="A80" s="12" t="s">
        <v>74</v>
      </c>
      <c r="B80" s="10" t="s">
        <v>102</v>
      </c>
      <c r="C80" s="9">
        <v>2017</v>
      </c>
      <c r="D80" s="19">
        <v>0.4</v>
      </c>
      <c r="E80" s="9"/>
      <c r="F80" s="19">
        <v>10</v>
      </c>
      <c r="G80" s="66"/>
    </row>
    <row r="81" spans="1:7" s="8" customFormat="1" ht="12.75" customHeight="1" x14ac:dyDescent="0.25">
      <c r="A81" s="12" t="s">
        <v>74</v>
      </c>
      <c r="B81" s="10" t="s">
        <v>103</v>
      </c>
      <c r="C81" s="9">
        <v>2017</v>
      </c>
      <c r="D81" s="19">
        <v>0.4</v>
      </c>
      <c r="E81" s="9"/>
      <c r="F81" s="19">
        <v>10</v>
      </c>
      <c r="G81" s="66"/>
    </row>
    <row r="82" spans="1:7" s="8" customFormat="1" ht="12.75" customHeight="1" x14ac:dyDescent="0.25">
      <c r="A82" s="12" t="s">
        <v>74</v>
      </c>
      <c r="B82" s="10" t="s">
        <v>104</v>
      </c>
      <c r="C82" s="9">
        <v>2017</v>
      </c>
      <c r="D82" s="19">
        <v>0.4</v>
      </c>
      <c r="E82" s="9"/>
      <c r="F82" s="19">
        <v>10</v>
      </c>
      <c r="G82" s="66"/>
    </row>
    <row r="83" spans="1:7" s="8" customFormat="1" ht="12.75" customHeight="1" x14ac:dyDescent="0.25">
      <c r="A83" s="12" t="s">
        <v>74</v>
      </c>
      <c r="B83" s="10" t="s">
        <v>105</v>
      </c>
      <c r="C83" s="9">
        <v>2017</v>
      </c>
      <c r="D83" s="19">
        <v>0.4</v>
      </c>
      <c r="E83" s="9"/>
      <c r="F83" s="19">
        <v>10</v>
      </c>
      <c r="G83" s="66"/>
    </row>
    <row r="84" spans="1:7" s="8" customFormat="1" ht="12.75" customHeight="1" x14ac:dyDescent="0.25">
      <c r="A84" s="12" t="s">
        <v>74</v>
      </c>
      <c r="B84" s="10" t="s">
        <v>106</v>
      </c>
      <c r="C84" s="9">
        <v>2017</v>
      </c>
      <c r="D84" s="19">
        <v>0.4</v>
      </c>
      <c r="E84" s="9"/>
      <c r="F84" s="19">
        <v>10</v>
      </c>
      <c r="G84" s="66"/>
    </row>
    <row r="85" spans="1:7" s="8" customFormat="1" ht="12.75" customHeight="1" x14ac:dyDescent="0.25">
      <c r="A85" s="12" t="s">
        <v>74</v>
      </c>
      <c r="B85" s="10" t="s">
        <v>107</v>
      </c>
      <c r="C85" s="9">
        <v>2017</v>
      </c>
      <c r="D85" s="19">
        <v>0.4</v>
      </c>
      <c r="E85" s="9"/>
      <c r="F85" s="19">
        <v>10</v>
      </c>
      <c r="G85" s="66"/>
    </row>
    <row r="86" spans="1:7" s="8" customFormat="1" ht="12.75" customHeight="1" x14ac:dyDescent="0.25">
      <c r="A86" s="12" t="s">
        <v>74</v>
      </c>
      <c r="B86" s="10" t="s">
        <v>108</v>
      </c>
      <c r="C86" s="9">
        <v>2017</v>
      </c>
      <c r="D86" s="19">
        <v>0.4</v>
      </c>
      <c r="E86" s="9"/>
      <c r="F86" s="19">
        <v>10</v>
      </c>
      <c r="G86" s="66"/>
    </row>
    <row r="87" spans="1:7" s="8" customFormat="1" ht="12.75" customHeight="1" x14ac:dyDescent="0.25">
      <c r="A87" s="12" t="s">
        <v>74</v>
      </c>
      <c r="B87" s="10" t="s">
        <v>109</v>
      </c>
      <c r="C87" s="9">
        <v>2017</v>
      </c>
      <c r="D87" s="19">
        <v>0.4</v>
      </c>
      <c r="E87" s="9"/>
      <c r="F87" s="19">
        <v>10</v>
      </c>
      <c r="G87" s="66"/>
    </row>
    <row r="88" spans="1:7" s="8" customFormat="1" ht="12.75" customHeight="1" x14ac:dyDescent="0.25">
      <c r="A88" s="12" t="s">
        <v>74</v>
      </c>
      <c r="B88" s="10" t="s">
        <v>110</v>
      </c>
      <c r="C88" s="9">
        <v>2017</v>
      </c>
      <c r="D88" s="19">
        <v>0.4</v>
      </c>
      <c r="E88" s="9"/>
      <c r="F88" s="19">
        <v>10</v>
      </c>
      <c r="G88" s="65"/>
    </row>
    <row r="89" spans="1:7" s="8" customFormat="1" ht="12.75" customHeight="1" x14ac:dyDescent="0.25">
      <c r="A89" s="12" t="s">
        <v>74</v>
      </c>
      <c r="B89" s="10" t="s">
        <v>118</v>
      </c>
      <c r="C89" s="19">
        <v>2017</v>
      </c>
      <c r="D89" s="19">
        <v>0.4</v>
      </c>
      <c r="E89" s="9"/>
      <c r="F89" s="19">
        <v>7</v>
      </c>
      <c r="G89" s="64">
        <f>29323.15/1000+12*1.5*1007.27/1000</f>
        <v>47.454010000000004</v>
      </c>
    </row>
    <row r="90" spans="1:7" s="8" customFormat="1" ht="12.75" customHeight="1" x14ac:dyDescent="0.25">
      <c r="A90" s="12" t="s">
        <v>74</v>
      </c>
      <c r="B90" s="10" t="s">
        <v>116</v>
      </c>
      <c r="C90" s="19">
        <v>2017</v>
      </c>
      <c r="D90" s="19">
        <v>0.4</v>
      </c>
      <c r="E90" s="9"/>
      <c r="F90" s="19">
        <v>7</v>
      </c>
      <c r="G90" s="66"/>
    </row>
    <row r="91" spans="1:7" s="8" customFormat="1" ht="12.75" customHeight="1" x14ac:dyDescent="0.25">
      <c r="A91" s="12" t="s">
        <v>74</v>
      </c>
      <c r="B91" s="10" t="s">
        <v>119</v>
      </c>
      <c r="C91" s="19">
        <v>2017</v>
      </c>
      <c r="D91" s="19">
        <v>0.4</v>
      </c>
      <c r="E91" s="9"/>
      <c r="F91" s="19">
        <v>7</v>
      </c>
      <c r="G91" s="66"/>
    </row>
    <row r="92" spans="1:7" s="8" customFormat="1" ht="12.75" customHeight="1" x14ac:dyDescent="0.25">
      <c r="A92" s="12" t="s">
        <v>74</v>
      </c>
      <c r="B92" s="10" t="s">
        <v>113</v>
      </c>
      <c r="C92" s="19">
        <v>2017</v>
      </c>
      <c r="D92" s="19">
        <v>0.4</v>
      </c>
      <c r="E92" s="9"/>
      <c r="F92" s="19">
        <v>7</v>
      </c>
      <c r="G92" s="66"/>
    </row>
    <row r="93" spans="1:7" s="8" customFormat="1" ht="12.75" customHeight="1" x14ac:dyDescent="0.25">
      <c r="A93" s="12" t="s">
        <v>74</v>
      </c>
      <c r="B93" s="10" t="s">
        <v>112</v>
      </c>
      <c r="C93" s="19">
        <v>2017</v>
      </c>
      <c r="D93" s="19">
        <v>0.4</v>
      </c>
      <c r="E93" s="9"/>
      <c r="F93" s="19">
        <v>7</v>
      </c>
      <c r="G93" s="66"/>
    </row>
    <row r="94" spans="1:7" s="8" customFormat="1" ht="12.75" customHeight="1" x14ac:dyDescent="0.25">
      <c r="A94" s="12" t="s">
        <v>74</v>
      </c>
      <c r="B94" s="10" t="s">
        <v>121</v>
      </c>
      <c r="C94" s="19">
        <v>2017</v>
      </c>
      <c r="D94" s="19">
        <v>0.4</v>
      </c>
      <c r="E94" s="9"/>
      <c r="F94" s="19">
        <v>7</v>
      </c>
      <c r="G94" s="66"/>
    </row>
    <row r="95" spans="1:7" s="8" customFormat="1" ht="12.75" customHeight="1" x14ac:dyDescent="0.25">
      <c r="A95" s="12" t="s">
        <v>74</v>
      </c>
      <c r="B95" s="10" t="s">
        <v>115</v>
      </c>
      <c r="C95" s="19">
        <v>2017</v>
      </c>
      <c r="D95" s="19">
        <v>0.4</v>
      </c>
      <c r="E95" s="9"/>
      <c r="F95" s="19">
        <v>7</v>
      </c>
      <c r="G95" s="66"/>
    </row>
    <row r="96" spans="1:7" s="8" customFormat="1" ht="12.75" customHeight="1" x14ac:dyDescent="0.25">
      <c r="A96" s="12" t="s">
        <v>74</v>
      </c>
      <c r="B96" s="10" t="s">
        <v>117</v>
      </c>
      <c r="C96" s="19">
        <v>2017</v>
      </c>
      <c r="D96" s="19">
        <v>0.4</v>
      </c>
      <c r="E96" s="9"/>
      <c r="F96" s="19">
        <v>7</v>
      </c>
      <c r="G96" s="66"/>
    </row>
    <row r="97" spans="1:7" s="8" customFormat="1" ht="12.75" customHeight="1" x14ac:dyDescent="0.25">
      <c r="A97" s="12" t="s">
        <v>74</v>
      </c>
      <c r="B97" s="10" t="s">
        <v>120</v>
      </c>
      <c r="C97" s="19">
        <v>2017</v>
      </c>
      <c r="D97" s="19">
        <v>0.4</v>
      </c>
      <c r="E97" s="9"/>
      <c r="F97" s="19">
        <v>7</v>
      </c>
      <c r="G97" s="66"/>
    </row>
    <row r="98" spans="1:7" s="8" customFormat="1" ht="12.75" customHeight="1" x14ac:dyDescent="0.25">
      <c r="A98" s="12" t="s">
        <v>74</v>
      </c>
      <c r="B98" s="10" t="s">
        <v>111</v>
      </c>
      <c r="C98" s="19">
        <v>2017</v>
      </c>
      <c r="D98" s="19">
        <v>0.4</v>
      </c>
      <c r="E98" s="9"/>
      <c r="F98" s="19">
        <v>7</v>
      </c>
      <c r="G98" s="66"/>
    </row>
    <row r="99" spans="1:7" s="8" customFormat="1" ht="12.75" customHeight="1" x14ac:dyDescent="0.25">
      <c r="A99" s="12" t="s">
        <v>74</v>
      </c>
      <c r="B99" s="10" t="s">
        <v>122</v>
      </c>
      <c r="C99" s="19">
        <v>2017</v>
      </c>
      <c r="D99" s="19">
        <v>0.4</v>
      </c>
      <c r="E99" s="9"/>
      <c r="F99" s="19">
        <v>7</v>
      </c>
      <c r="G99" s="66"/>
    </row>
    <row r="100" spans="1:7" s="8" customFormat="1" ht="12.75" customHeight="1" x14ac:dyDescent="0.25">
      <c r="A100" s="12" t="s">
        <v>74</v>
      </c>
      <c r="B100" s="10" t="s">
        <v>114</v>
      </c>
      <c r="C100" s="19">
        <v>2017</v>
      </c>
      <c r="D100" s="19">
        <v>0.4</v>
      </c>
      <c r="E100" s="9"/>
      <c r="F100" s="19">
        <v>7</v>
      </c>
      <c r="G100" s="65"/>
    </row>
    <row r="101" spans="1:7" s="8" customFormat="1" ht="12.75" customHeight="1" x14ac:dyDescent="0.25">
      <c r="A101" s="12" t="s">
        <v>74</v>
      </c>
      <c r="B101" s="10" t="s">
        <v>125</v>
      </c>
      <c r="C101" s="19">
        <v>2017</v>
      </c>
      <c r="D101" s="19">
        <v>0.4</v>
      </c>
      <c r="E101" s="9"/>
      <c r="F101" s="19">
        <v>15</v>
      </c>
      <c r="G101" s="64">
        <f>13083.14/1000+7*1.5*1007.27/1000</f>
        <v>23.659475</v>
      </c>
    </row>
    <row r="102" spans="1:7" s="8" customFormat="1" ht="12.75" customHeight="1" x14ac:dyDescent="0.25">
      <c r="A102" s="12" t="s">
        <v>74</v>
      </c>
      <c r="B102" s="10" t="s">
        <v>125</v>
      </c>
      <c r="C102" s="19">
        <v>2017</v>
      </c>
      <c r="D102" s="19">
        <v>0.4</v>
      </c>
      <c r="E102" s="9"/>
      <c r="F102" s="19">
        <v>15</v>
      </c>
      <c r="G102" s="66"/>
    </row>
    <row r="103" spans="1:7" s="8" customFormat="1" ht="12.75" customHeight="1" x14ac:dyDescent="0.25">
      <c r="A103" s="12" t="s">
        <v>74</v>
      </c>
      <c r="B103" s="10" t="s">
        <v>338</v>
      </c>
      <c r="C103" s="19">
        <v>2017</v>
      </c>
      <c r="D103" s="19">
        <v>0.4</v>
      </c>
      <c r="E103" s="9"/>
      <c r="F103" s="19">
        <v>15</v>
      </c>
      <c r="G103" s="66"/>
    </row>
    <row r="104" spans="1:7" s="8" customFormat="1" ht="12.75" customHeight="1" x14ac:dyDescent="0.25">
      <c r="A104" s="12" t="s">
        <v>74</v>
      </c>
      <c r="B104" s="10" t="s">
        <v>339</v>
      </c>
      <c r="C104" s="19">
        <v>2017</v>
      </c>
      <c r="D104" s="19">
        <v>0.4</v>
      </c>
      <c r="E104" s="9"/>
      <c r="F104" s="19">
        <v>15</v>
      </c>
      <c r="G104" s="66"/>
    </row>
    <row r="105" spans="1:7" s="8" customFormat="1" ht="12.75" customHeight="1" x14ac:dyDescent="0.25">
      <c r="A105" s="12" t="s">
        <v>74</v>
      </c>
      <c r="B105" s="10" t="s">
        <v>123</v>
      </c>
      <c r="C105" s="19">
        <v>2017</v>
      </c>
      <c r="D105" s="19">
        <v>0.4</v>
      </c>
      <c r="E105" s="9"/>
      <c r="F105" s="19">
        <v>15</v>
      </c>
      <c r="G105" s="66"/>
    </row>
    <row r="106" spans="1:7" s="8" customFormat="1" ht="12.75" customHeight="1" x14ac:dyDescent="0.25">
      <c r="A106" s="12" t="s">
        <v>74</v>
      </c>
      <c r="B106" s="10" t="s">
        <v>126</v>
      </c>
      <c r="C106" s="19">
        <v>2017</v>
      </c>
      <c r="D106" s="19">
        <v>0.4</v>
      </c>
      <c r="E106" s="9"/>
      <c r="F106" s="19">
        <v>15</v>
      </c>
      <c r="G106" s="66"/>
    </row>
    <row r="107" spans="1:7" s="8" customFormat="1" ht="12.75" customHeight="1" x14ac:dyDescent="0.25">
      <c r="A107" s="12" t="s">
        <v>74</v>
      </c>
      <c r="B107" s="10" t="s">
        <v>124</v>
      </c>
      <c r="C107" s="19">
        <v>2017</v>
      </c>
      <c r="D107" s="19">
        <v>0.4</v>
      </c>
      <c r="E107" s="9"/>
      <c r="F107" s="19">
        <v>15</v>
      </c>
      <c r="G107" s="65"/>
    </row>
    <row r="108" spans="1:7" s="8" customFormat="1" ht="12.75" customHeight="1" x14ac:dyDescent="0.25">
      <c r="A108" s="12" t="s">
        <v>74</v>
      </c>
      <c r="B108" s="10" t="s">
        <v>340</v>
      </c>
      <c r="C108" s="19">
        <v>2017</v>
      </c>
      <c r="D108" s="19">
        <v>0.4</v>
      </c>
      <c r="E108" s="9"/>
      <c r="F108" s="19">
        <v>15</v>
      </c>
      <c r="G108" s="64">
        <f>95093.01/1000+48*1.5*1007.27/1000-((1700.19+784.49)/1000+1*1.5*1007.27/1000)</f>
        <v>163.62086499999998</v>
      </c>
    </row>
    <row r="109" spans="1:7" s="8" customFormat="1" ht="12.75" customHeight="1" x14ac:dyDescent="0.25">
      <c r="A109" s="12" t="s">
        <v>74</v>
      </c>
      <c r="B109" s="10" t="s">
        <v>132</v>
      </c>
      <c r="C109" s="19">
        <v>2017</v>
      </c>
      <c r="D109" s="19">
        <v>0.4</v>
      </c>
      <c r="E109" s="9"/>
      <c r="F109" s="19">
        <v>15</v>
      </c>
      <c r="G109" s="66"/>
    </row>
    <row r="110" spans="1:7" s="8" customFormat="1" ht="12.75" customHeight="1" x14ac:dyDescent="0.25">
      <c r="A110" s="12" t="s">
        <v>74</v>
      </c>
      <c r="B110" s="10" t="s">
        <v>133</v>
      </c>
      <c r="C110" s="19">
        <v>2017</v>
      </c>
      <c r="D110" s="19">
        <v>0.4</v>
      </c>
      <c r="E110" s="9"/>
      <c r="F110" s="19">
        <v>15</v>
      </c>
      <c r="G110" s="66"/>
    </row>
    <row r="111" spans="1:7" s="8" customFormat="1" ht="12.75" customHeight="1" x14ac:dyDescent="0.25">
      <c r="A111" s="12" t="s">
        <v>74</v>
      </c>
      <c r="B111" s="10" t="s">
        <v>134</v>
      </c>
      <c r="C111" s="19">
        <v>2017</v>
      </c>
      <c r="D111" s="19">
        <v>0.4</v>
      </c>
      <c r="E111" s="9"/>
      <c r="F111" s="19">
        <v>15</v>
      </c>
      <c r="G111" s="66"/>
    </row>
    <row r="112" spans="1:7" s="8" customFormat="1" ht="12.75" customHeight="1" x14ac:dyDescent="0.25">
      <c r="A112" s="12" t="s">
        <v>74</v>
      </c>
      <c r="B112" s="10" t="s">
        <v>135</v>
      </c>
      <c r="C112" s="19">
        <v>2017</v>
      </c>
      <c r="D112" s="19">
        <v>0.4</v>
      </c>
      <c r="E112" s="9"/>
      <c r="F112" s="19">
        <v>15</v>
      </c>
      <c r="G112" s="66"/>
    </row>
    <row r="113" spans="1:7" s="8" customFormat="1" ht="12.75" customHeight="1" x14ac:dyDescent="0.25">
      <c r="A113" s="12" t="s">
        <v>74</v>
      </c>
      <c r="B113" s="10" t="s">
        <v>127</v>
      </c>
      <c r="C113" s="19">
        <v>2017</v>
      </c>
      <c r="D113" s="19">
        <v>0.4</v>
      </c>
      <c r="E113" s="9"/>
      <c r="F113" s="19">
        <v>15</v>
      </c>
      <c r="G113" s="66"/>
    </row>
    <row r="114" spans="1:7" s="8" customFormat="1" ht="12.75" customHeight="1" x14ac:dyDescent="0.25">
      <c r="A114" s="12" t="s">
        <v>74</v>
      </c>
      <c r="B114" s="10" t="s">
        <v>127</v>
      </c>
      <c r="C114" s="19">
        <v>2017</v>
      </c>
      <c r="D114" s="19">
        <v>0.4</v>
      </c>
      <c r="E114" s="9"/>
      <c r="F114" s="19">
        <v>15</v>
      </c>
      <c r="G114" s="66"/>
    </row>
    <row r="115" spans="1:7" s="8" customFormat="1" ht="12.75" customHeight="1" x14ac:dyDescent="0.25">
      <c r="A115" s="12" t="s">
        <v>74</v>
      </c>
      <c r="B115" s="10" t="s">
        <v>127</v>
      </c>
      <c r="C115" s="19">
        <v>2017</v>
      </c>
      <c r="D115" s="19">
        <v>0.4</v>
      </c>
      <c r="E115" s="9"/>
      <c r="F115" s="19">
        <v>15</v>
      </c>
      <c r="G115" s="66"/>
    </row>
    <row r="116" spans="1:7" s="8" customFormat="1" ht="12.75" customHeight="1" x14ac:dyDescent="0.25">
      <c r="A116" s="12" t="s">
        <v>74</v>
      </c>
      <c r="B116" s="10" t="s">
        <v>127</v>
      </c>
      <c r="C116" s="19">
        <v>2017</v>
      </c>
      <c r="D116" s="19">
        <v>0.4</v>
      </c>
      <c r="E116" s="9"/>
      <c r="F116" s="19">
        <v>15</v>
      </c>
      <c r="G116" s="66"/>
    </row>
    <row r="117" spans="1:7" s="8" customFormat="1" ht="12.75" customHeight="1" x14ac:dyDescent="0.25">
      <c r="A117" s="12" t="s">
        <v>74</v>
      </c>
      <c r="B117" s="10" t="s">
        <v>127</v>
      </c>
      <c r="C117" s="19">
        <v>2017</v>
      </c>
      <c r="D117" s="19">
        <v>0.4</v>
      </c>
      <c r="E117" s="9"/>
      <c r="F117" s="19">
        <v>15</v>
      </c>
      <c r="G117" s="66"/>
    </row>
    <row r="118" spans="1:7" s="8" customFormat="1" ht="12.75" customHeight="1" x14ac:dyDescent="0.25">
      <c r="A118" s="12" t="s">
        <v>74</v>
      </c>
      <c r="B118" s="10" t="s">
        <v>127</v>
      </c>
      <c r="C118" s="19">
        <v>2017</v>
      </c>
      <c r="D118" s="19">
        <v>0.4</v>
      </c>
      <c r="E118" s="9"/>
      <c r="F118" s="19">
        <v>15</v>
      </c>
      <c r="G118" s="66"/>
    </row>
    <row r="119" spans="1:7" s="8" customFormat="1" ht="12.75" customHeight="1" x14ac:dyDescent="0.25">
      <c r="A119" s="12" t="s">
        <v>74</v>
      </c>
      <c r="B119" s="10" t="s">
        <v>127</v>
      </c>
      <c r="C119" s="19">
        <v>2017</v>
      </c>
      <c r="D119" s="19">
        <v>0.4</v>
      </c>
      <c r="E119" s="9"/>
      <c r="F119" s="19">
        <v>15</v>
      </c>
      <c r="G119" s="66"/>
    </row>
    <row r="120" spans="1:7" s="8" customFormat="1" ht="12.75" customHeight="1" x14ac:dyDescent="0.25">
      <c r="A120" s="12" t="s">
        <v>74</v>
      </c>
      <c r="B120" s="10" t="s">
        <v>127</v>
      </c>
      <c r="C120" s="19">
        <v>2017</v>
      </c>
      <c r="D120" s="19">
        <v>0.4</v>
      </c>
      <c r="E120" s="9"/>
      <c r="F120" s="19">
        <v>15</v>
      </c>
      <c r="G120" s="66"/>
    </row>
    <row r="121" spans="1:7" s="8" customFormat="1" ht="12.75" customHeight="1" x14ac:dyDescent="0.25">
      <c r="A121" s="12" t="s">
        <v>74</v>
      </c>
      <c r="B121" s="10" t="s">
        <v>127</v>
      </c>
      <c r="C121" s="19">
        <v>2017</v>
      </c>
      <c r="D121" s="19">
        <v>0.4</v>
      </c>
      <c r="E121" s="9"/>
      <c r="F121" s="19">
        <v>15</v>
      </c>
      <c r="G121" s="66"/>
    </row>
    <row r="122" spans="1:7" s="8" customFormat="1" ht="12.75" customHeight="1" x14ac:dyDescent="0.25">
      <c r="A122" s="12" t="s">
        <v>74</v>
      </c>
      <c r="B122" s="10" t="s">
        <v>127</v>
      </c>
      <c r="C122" s="19">
        <v>2017</v>
      </c>
      <c r="D122" s="19">
        <v>0.4</v>
      </c>
      <c r="E122" s="9"/>
      <c r="F122" s="19">
        <v>15</v>
      </c>
      <c r="G122" s="66"/>
    </row>
    <row r="123" spans="1:7" s="8" customFormat="1" ht="12.75" customHeight="1" x14ac:dyDescent="0.25">
      <c r="A123" s="12" t="s">
        <v>74</v>
      </c>
      <c r="B123" s="10" t="s">
        <v>127</v>
      </c>
      <c r="C123" s="19">
        <v>2017</v>
      </c>
      <c r="D123" s="19">
        <v>0.4</v>
      </c>
      <c r="E123" s="9"/>
      <c r="F123" s="19">
        <v>15</v>
      </c>
      <c r="G123" s="66"/>
    </row>
    <row r="124" spans="1:7" s="8" customFormat="1" ht="12.75" customHeight="1" x14ac:dyDescent="0.25">
      <c r="A124" s="12" t="s">
        <v>74</v>
      </c>
      <c r="B124" s="10" t="s">
        <v>127</v>
      </c>
      <c r="C124" s="19">
        <v>2017</v>
      </c>
      <c r="D124" s="19">
        <v>0.4</v>
      </c>
      <c r="E124" s="9"/>
      <c r="F124" s="19">
        <v>15</v>
      </c>
      <c r="G124" s="66"/>
    </row>
    <row r="125" spans="1:7" s="8" customFormat="1" ht="12.75" customHeight="1" x14ac:dyDescent="0.25">
      <c r="A125" s="12" t="s">
        <v>74</v>
      </c>
      <c r="B125" s="10" t="s">
        <v>130</v>
      </c>
      <c r="C125" s="19">
        <v>2017</v>
      </c>
      <c r="D125" s="19">
        <v>0.4</v>
      </c>
      <c r="E125" s="9"/>
      <c r="F125" s="19">
        <v>15</v>
      </c>
      <c r="G125" s="66"/>
    </row>
    <row r="126" spans="1:7" s="8" customFormat="1" ht="12.75" customHeight="1" x14ac:dyDescent="0.25">
      <c r="A126" s="12" t="s">
        <v>74</v>
      </c>
      <c r="B126" s="10" t="s">
        <v>130</v>
      </c>
      <c r="C126" s="19">
        <v>2017</v>
      </c>
      <c r="D126" s="19">
        <v>0.4</v>
      </c>
      <c r="E126" s="9"/>
      <c r="F126" s="19">
        <v>15</v>
      </c>
      <c r="G126" s="66"/>
    </row>
    <row r="127" spans="1:7" s="8" customFormat="1" ht="12.75" customHeight="1" x14ac:dyDescent="0.25">
      <c r="A127" s="12" t="s">
        <v>74</v>
      </c>
      <c r="B127" s="10" t="s">
        <v>130</v>
      </c>
      <c r="C127" s="19">
        <v>2017</v>
      </c>
      <c r="D127" s="19">
        <v>0.4</v>
      </c>
      <c r="E127" s="9"/>
      <c r="F127" s="19">
        <v>15</v>
      </c>
      <c r="G127" s="66"/>
    </row>
    <row r="128" spans="1:7" s="8" customFormat="1" ht="12.75" customHeight="1" x14ac:dyDescent="0.25">
      <c r="A128" s="12" t="s">
        <v>74</v>
      </c>
      <c r="B128" s="10" t="s">
        <v>130</v>
      </c>
      <c r="C128" s="19">
        <v>2017</v>
      </c>
      <c r="D128" s="19">
        <v>0.4</v>
      </c>
      <c r="E128" s="9"/>
      <c r="F128" s="19">
        <v>15</v>
      </c>
      <c r="G128" s="66"/>
    </row>
    <row r="129" spans="1:7" s="8" customFormat="1" ht="12.75" customHeight="1" x14ac:dyDescent="0.25">
      <c r="A129" s="12" t="s">
        <v>74</v>
      </c>
      <c r="B129" s="10" t="s">
        <v>130</v>
      </c>
      <c r="C129" s="19">
        <v>2017</v>
      </c>
      <c r="D129" s="19">
        <v>0.4</v>
      </c>
      <c r="E129" s="9"/>
      <c r="F129" s="19">
        <v>15</v>
      </c>
      <c r="G129" s="66"/>
    </row>
    <row r="130" spans="1:7" s="8" customFormat="1" ht="12.75" customHeight="1" x14ac:dyDescent="0.25">
      <c r="A130" s="12" t="s">
        <v>74</v>
      </c>
      <c r="B130" s="10" t="s">
        <v>130</v>
      </c>
      <c r="C130" s="19">
        <v>2017</v>
      </c>
      <c r="D130" s="19">
        <v>0.4</v>
      </c>
      <c r="E130" s="9"/>
      <c r="F130" s="19">
        <v>15</v>
      </c>
      <c r="G130" s="66"/>
    </row>
    <row r="131" spans="1:7" s="8" customFormat="1" ht="12.75" customHeight="1" x14ac:dyDescent="0.25">
      <c r="A131" s="12" t="s">
        <v>74</v>
      </c>
      <c r="B131" s="10" t="s">
        <v>130</v>
      </c>
      <c r="C131" s="19">
        <v>2017</v>
      </c>
      <c r="D131" s="19">
        <v>0.4</v>
      </c>
      <c r="E131" s="9"/>
      <c r="F131" s="19">
        <v>15</v>
      </c>
      <c r="G131" s="66"/>
    </row>
    <row r="132" spans="1:7" s="8" customFormat="1" ht="12.75" customHeight="1" x14ac:dyDescent="0.25">
      <c r="A132" s="12" t="s">
        <v>74</v>
      </c>
      <c r="B132" s="10" t="s">
        <v>130</v>
      </c>
      <c r="C132" s="19">
        <v>2017</v>
      </c>
      <c r="D132" s="19">
        <v>0.4</v>
      </c>
      <c r="E132" s="9"/>
      <c r="F132" s="19">
        <v>15</v>
      </c>
      <c r="G132" s="66"/>
    </row>
    <row r="133" spans="1:7" s="8" customFormat="1" ht="12.75" customHeight="1" x14ac:dyDescent="0.25">
      <c r="A133" s="12" t="s">
        <v>74</v>
      </c>
      <c r="B133" s="10" t="s">
        <v>128</v>
      </c>
      <c r="C133" s="19">
        <v>2017</v>
      </c>
      <c r="D133" s="19">
        <v>0.4</v>
      </c>
      <c r="E133" s="9"/>
      <c r="F133" s="19">
        <v>15</v>
      </c>
      <c r="G133" s="66"/>
    </row>
    <row r="134" spans="1:7" s="8" customFormat="1" ht="12.75" customHeight="1" x14ac:dyDescent="0.25">
      <c r="A134" s="12" t="s">
        <v>74</v>
      </c>
      <c r="B134" s="10" t="s">
        <v>128</v>
      </c>
      <c r="C134" s="19">
        <v>2017</v>
      </c>
      <c r="D134" s="19">
        <v>0.4</v>
      </c>
      <c r="E134" s="9"/>
      <c r="F134" s="19">
        <v>15</v>
      </c>
      <c r="G134" s="66"/>
    </row>
    <row r="135" spans="1:7" s="8" customFormat="1" ht="12.75" customHeight="1" x14ac:dyDescent="0.25">
      <c r="A135" s="12" t="s">
        <v>74</v>
      </c>
      <c r="B135" s="10" t="s">
        <v>128</v>
      </c>
      <c r="C135" s="19">
        <v>2017</v>
      </c>
      <c r="D135" s="19">
        <v>0.4</v>
      </c>
      <c r="E135" s="9"/>
      <c r="F135" s="19">
        <v>15</v>
      </c>
      <c r="G135" s="66"/>
    </row>
    <row r="136" spans="1:7" s="8" customFormat="1" ht="12.75" customHeight="1" x14ac:dyDescent="0.25">
      <c r="A136" s="12" t="s">
        <v>74</v>
      </c>
      <c r="B136" s="10" t="s">
        <v>128</v>
      </c>
      <c r="C136" s="19">
        <v>2017</v>
      </c>
      <c r="D136" s="19">
        <v>0.4</v>
      </c>
      <c r="E136" s="9"/>
      <c r="F136" s="19">
        <v>15</v>
      </c>
      <c r="G136" s="66"/>
    </row>
    <row r="137" spans="1:7" s="8" customFormat="1" ht="12.75" customHeight="1" x14ac:dyDescent="0.25">
      <c r="A137" s="12" t="s">
        <v>74</v>
      </c>
      <c r="B137" s="10" t="s">
        <v>128</v>
      </c>
      <c r="C137" s="19">
        <v>2017</v>
      </c>
      <c r="D137" s="19">
        <v>0.4</v>
      </c>
      <c r="E137" s="9"/>
      <c r="F137" s="19">
        <v>15</v>
      </c>
      <c r="G137" s="66"/>
    </row>
    <row r="138" spans="1:7" s="8" customFormat="1" ht="12.75" customHeight="1" x14ac:dyDescent="0.25">
      <c r="A138" s="12" t="s">
        <v>74</v>
      </c>
      <c r="B138" s="10" t="s">
        <v>128</v>
      </c>
      <c r="C138" s="19">
        <v>2017</v>
      </c>
      <c r="D138" s="19">
        <v>0.4</v>
      </c>
      <c r="E138" s="9"/>
      <c r="F138" s="19">
        <v>15</v>
      </c>
      <c r="G138" s="66"/>
    </row>
    <row r="139" spans="1:7" s="8" customFormat="1" ht="12.75" customHeight="1" x14ac:dyDescent="0.25">
      <c r="A139" s="12" t="s">
        <v>74</v>
      </c>
      <c r="B139" s="10" t="s">
        <v>128</v>
      </c>
      <c r="C139" s="19">
        <v>2017</v>
      </c>
      <c r="D139" s="19">
        <v>0.4</v>
      </c>
      <c r="E139" s="9"/>
      <c r="F139" s="19">
        <v>15</v>
      </c>
      <c r="G139" s="66"/>
    </row>
    <row r="140" spans="1:7" s="8" customFormat="1" ht="12.75" customHeight="1" x14ac:dyDescent="0.25">
      <c r="A140" s="12" t="s">
        <v>74</v>
      </c>
      <c r="B140" s="10" t="s">
        <v>128</v>
      </c>
      <c r="C140" s="19">
        <v>2017</v>
      </c>
      <c r="D140" s="19">
        <v>0.4</v>
      </c>
      <c r="E140" s="9"/>
      <c r="F140" s="19">
        <v>15</v>
      </c>
      <c r="G140" s="66"/>
    </row>
    <row r="141" spans="1:7" s="8" customFormat="1" ht="12.75" customHeight="1" x14ac:dyDescent="0.25">
      <c r="A141" s="12" t="s">
        <v>74</v>
      </c>
      <c r="B141" s="10" t="s">
        <v>128</v>
      </c>
      <c r="C141" s="19">
        <v>2017</v>
      </c>
      <c r="D141" s="19">
        <v>0.4</v>
      </c>
      <c r="E141" s="9"/>
      <c r="F141" s="19">
        <v>15</v>
      </c>
      <c r="G141" s="66"/>
    </row>
    <row r="142" spans="1:7" s="8" customFormat="1" ht="12.75" customHeight="1" x14ac:dyDescent="0.25">
      <c r="A142" s="12" t="s">
        <v>74</v>
      </c>
      <c r="B142" s="10" t="s">
        <v>128</v>
      </c>
      <c r="C142" s="19">
        <v>2017</v>
      </c>
      <c r="D142" s="19">
        <v>0.4</v>
      </c>
      <c r="E142" s="9"/>
      <c r="F142" s="19">
        <v>15</v>
      </c>
      <c r="G142" s="66"/>
    </row>
    <row r="143" spans="1:7" s="8" customFormat="1" ht="12.75" customHeight="1" x14ac:dyDescent="0.25">
      <c r="A143" s="12" t="s">
        <v>74</v>
      </c>
      <c r="B143" s="10" t="s">
        <v>128</v>
      </c>
      <c r="C143" s="19">
        <v>2017</v>
      </c>
      <c r="D143" s="19">
        <v>0.4</v>
      </c>
      <c r="E143" s="9"/>
      <c r="F143" s="19">
        <v>15</v>
      </c>
      <c r="G143" s="66"/>
    </row>
    <row r="144" spans="1:7" s="8" customFormat="1" ht="12.75" customHeight="1" x14ac:dyDescent="0.25">
      <c r="A144" s="12" t="s">
        <v>74</v>
      </c>
      <c r="B144" s="10" t="s">
        <v>128</v>
      </c>
      <c r="C144" s="19">
        <v>2017</v>
      </c>
      <c r="D144" s="19">
        <v>0.4</v>
      </c>
      <c r="E144" s="9"/>
      <c r="F144" s="19">
        <v>15</v>
      </c>
      <c r="G144" s="66"/>
    </row>
    <row r="145" spans="1:7" s="8" customFormat="1" ht="12.75" customHeight="1" x14ac:dyDescent="0.25">
      <c r="A145" s="12" t="s">
        <v>74</v>
      </c>
      <c r="B145" s="10" t="s">
        <v>129</v>
      </c>
      <c r="C145" s="19">
        <v>2017</v>
      </c>
      <c r="D145" s="19">
        <v>0.4</v>
      </c>
      <c r="E145" s="9"/>
      <c r="F145" s="19">
        <v>15</v>
      </c>
      <c r="G145" s="66"/>
    </row>
    <row r="146" spans="1:7" s="8" customFormat="1" ht="12.75" customHeight="1" x14ac:dyDescent="0.25">
      <c r="A146" s="12" t="s">
        <v>74</v>
      </c>
      <c r="B146" s="10" t="s">
        <v>129</v>
      </c>
      <c r="C146" s="19">
        <v>2017</v>
      </c>
      <c r="D146" s="19">
        <v>0.4</v>
      </c>
      <c r="E146" s="9"/>
      <c r="F146" s="19">
        <v>15</v>
      </c>
      <c r="G146" s="66"/>
    </row>
    <row r="147" spans="1:7" s="8" customFormat="1" ht="12.75" customHeight="1" x14ac:dyDescent="0.25">
      <c r="A147" s="12" t="s">
        <v>74</v>
      </c>
      <c r="B147" s="10" t="s">
        <v>129</v>
      </c>
      <c r="C147" s="19">
        <v>2017</v>
      </c>
      <c r="D147" s="19">
        <v>0.4</v>
      </c>
      <c r="E147" s="9"/>
      <c r="F147" s="19">
        <v>15</v>
      </c>
      <c r="G147" s="66"/>
    </row>
    <row r="148" spans="1:7" s="8" customFormat="1" ht="12.75" customHeight="1" x14ac:dyDescent="0.25">
      <c r="A148" s="12" t="s">
        <v>74</v>
      </c>
      <c r="B148" s="10" t="s">
        <v>129</v>
      </c>
      <c r="C148" s="19">
        <v>2017</v>
      </c>
      <c r="D148" s="19">
        <v>0.4</v>
      </c>
      <c r="E148" s="9"/>
      <c r="F148" s="19">
        <v>15</v>
      </c>
      <c r="G148" s="66"/>
    </row>
    <row r="149" spans="1:7" s="8" customFormat="1" ht="12.75" customHeight="1" x14ac:dyDescent="0.25">
      <c r="A149" s="12" t="s">
        <v>74</v>
      </c>
      <c r="B149" s="10" t="s">
        <v>129</v>
      </c>
      <c r="C149" s="19">
        <v>2017</v>
      </c>
      <c r="D149" s="19">
        <v>0.4</v>
      </c>
      <c r="E149" s="9"/>
      <c r="F149" s="19">
        <v>15</v>
      </c>
      <c r="G149" s="66"/>
    </row>
    <row r="150" spans="1:7" s="8" customFormat="1" ht="12.75" customHeight="1" x14ac:dyDescent="0.25">
      <c r="A150" s="12" t="s">
        <v>74</v>
      </c>
      <c r="B150" s="10" t="s">
        <v>129</v>
      </c>
      <c r="C150" s="19">
        <v>2017</v>
      </c>
      <c r="D150" s="19">
        <v>0.4</v>
      </c>
      <c r="E150" s="9"/>
      <c r="F150" s="19">
        <v>15</v>
      </c>
      <c r="G150" s="66"/>
    </row>
    <row r="151" spans="1:7" s="8" customFormat="1" ht="12.75" customHeight="1" x14ac:dyDescent="0.25">
      <c r="A151" s="12" t="s">
        <v>74</v>
      </c>
      <c r="B151" s="10" t="s">
        <v>129</v>
      </c>
      <c r="C151" s="19">
        <v>2017</v>
      </c>
      <c r="D151" s="19">
        <v>0.4</v>
      </c>
      <c r="E151" s="9"/>
      <c r="F151" s="19">
        <v>15</v>
      </c>
      <c r="G151" s="66"/>
    </row>
    <row r="152" spans="1:7" s="8" customFormat="1" ht="12.75" customHeight="1" x14ac:dyDescent="0.25">
      <c r="A152" s="12" t="s">
        <v>74</v>
      </c>
      <c r="B152" s="10" t="s">
        <v>131</v>
      </c>
      <c r="C152" s="19">
        <v>2017</v>
      </c>
      <c r="D152" s="19">
        <v>0.4</v>
      </c>
      <c r="E152" s="9"/>
      <c r="F152" s="19">
        <v>15</v>
      </c>
      <c r="G152" s="66"/>
    </row>
    <row r="153" spans="1:7" s="8" customFormat="1" ht="12.75" customHeight="1" x14ac:dyDescent="0.25">
      <c r="A153" s="12" t="s">
        <v>74</v>
      </c>
      <c r="B153" s="10" t="s">
        <v>131</v>
      </c>
      <c r="C153" s="19">
        <v>2017</v>
      </c>
      <c r="D153" s="19">
        <v>0.4</v>
      </c>
      <c r="E153" s="9"/>
      <c r="F153" s="19">
        <v>15</v>
      </c>
      <c r="G153" s="66"/>
    </row>
    <row r="154" spans="1:7" s="8" customFormat="1" ht="12.75" customHeight="1" x14ac:dyDescent="0.25">
      <c r="A154" s="12" t="s">
        <v>74</v>
      </c>
      <c r="B154" s="10" t="s">
        <v>158</v>
      </c>
      <c r="C154" s="19">
        <v>2017</v>
      </c>
      <c r="D154" s="19">
        <v>0.4</v>
      </c>
      <c r="E154" s="9"/>
      <c r="F154" s="19">
        <v>15</v>
      </c>
      <c r="G154" s="65"/>
    </row>
    <row r="155" spans="1:7" s="8" customFormat="1" ht="12.75" customHeight="1" x14ac:dyDescent="0.25">
      <c r="A155" s="12" t="s">
        <v>74</v>
      </c>
      <c r="B155" s="10" t="s">
        <v>151</v>
      </c>
      <c r="C155" s="19">
        <v>2017</v>
      </c>
      <c r="D155" s="19">
        <v>0.4</v>
      </c>
      <c r="E155" s="9"/>
      <c r="F155" s="19">
        <v>10</v>
      </c>
      <c r="G155" s="64">
        <f>83147.53/1000+22*1.5*1007.27/1000</f>
        <v>116.38744</v>
      </c>
    </row>
    <row r="156" spans="1:7" s="8" customFormat="1" ht="12.75" customHeight="1" x14ac:dyDescent="0.25">
      <c r="A156" s="12" t="s">
        <v>74</v>
      </c>
      <c r="B156" s="10" t="s">
        <v>149</v>
      </c>
      <c r="C156" s="19">
        <v>2017</v>
      </c>
      <c r="D156" s="19">
        <v>0.4</v>
      </c>
      <c r="E156" s="9"/>
      <c r="F156" s="19">
        <v>10</v>
      </c>
      <c r="G156" s="66"/>
    </row>
    <row r="157" spans="1:7" s="8" customFormat="1" ht="12.75" customHeight="1" x14ac:dyDescent="0.25">
      <c r="A157" s="12" t="s">
        <v>74</v>
      </c>
      <c r="B157" s="10" t="s">
        <v>148</v>
      </c>
      <c r="C157" s="19">
        <v>2017</v>
      </c>
      <c r="D157" s="19">
        <v>0.4</v>
      </c>
      <c r="E157" s="9"/>
      <c r="F157" s="19">
        <v>10</v>
      </c>
      <c r="G157" s="66"/>
    </row>
    <row r="158" spans="1:7" s="8" customFormat="1" ht="12.75" customHeight="1" x14ac:dyDescent="0.25">
      <c r="A158" s="12" t="s">
        <v>74</v>
      </c>
      <c r="B158" s="10" t="s">
        <v>142</v>
      </c>
      <c r="C158" s="19">
        <v>2017</v>
      </c>
      <c r="D158" s="19">
        <v>0.4</v>
      </c>
      <c r="E158" s="9"/>
      <c r="F158" s="19">
        <v>10</v>
      </c>
      <c r="G158" s="66"/>
    </row>
    <row r="159" spans="1:7" s="8" customFormat="1" ht="12.75" customHeight="1" x14ac:dyDescent="0.25">
      <c r="A159" s="12" t="s">
        <v>74</v>
      </c>
      <c r="B159" s="10" t="s">
        <v>143</v>
      </c>
      <c r="C159" s="19">
        <v>2017</v>
      </c>
      <c r="D159" s="19">
        <v>0.4</v>
      </c>
      <c r="E159" s="9"/>
      <c r="F159" s="19">
        <v>10</v>
      </c>
      <c r="G159" s="66"/>
    </row>
    <row r="160" spans="1:7" s="8" customFormat="1" ht="12.75" customHeight="1" x14ac:dyDescent="0.25">
      <c r="A160" s="12" t="s">
        <v>74</v>
      </c>
      <c r="B160" s="10" t="s">
        <v>136</v>
      </c>
      <c r="C160" s="19">
        <v>2017</v>
      </c>
      <c r="D160" s="19">
        <v>0.4</v>
      </c>
      <c r="E160" s="9"/>
      <c r="F160" s="19">
        <v>10</v>
      </c>
      <c r="G160" s="66"/>
    </row>
    <row r="161" spans="1:7" s="8" customFormat="1" ht="12.75" customHeight="1" x14ac:dyDescent="0.25">
      <c r="A161" s="12" t="s">
        <v>74</v>
      </c>
      <c r="B161" s="10" t="s">
        <v>136</v>
      </c>
      <c r="C161" s="19">
        <v>2017</v>
      </c>
      <c r="D161" s="19">
        <v>0.4</v>
      </c>
      <c r="E161" s="9"/>
      <c r="F161" s="19">
        <v>10</v>
      </c>
      <c r="G161" s="66"/>
    </row>
    <row r="162" spans="1:7" s="8" customFormat="1" ht="12.75" customHeight="1" x14ac:dyDescent="0.25">
      <c r="A162" s="12" t="s">
        <v>74</v>
      </c>
      <c r="B162" s="10" t="s">
        <v>138</v>
      </c>
      <c r="C162" s="19">
        <v>2017</v>
      </c>
      <c r="D162" s="19">
        <v>0.4</v>
      </c>
      <c r="E162" s="9"/>
      <c r="F162" s="19">
        <v>10</v>
      </c>
      <c r="G162" s="66"/>
    </row>
    <row r="163" spans="1:7" s="8" customFormat="1" ht="12.75" customHeight="1" x14ac:dyDescent="0.25">
      <c r="A163" s="12" t="s">
        <v>74</v>
      </c>
      <c r="B163" s="10" t="s">
        <v>144</v>
      </c>
      <c r="C163" s="19">
        <v>2017</v>
      </c>
      <c r="D163" s="19">
        <v>0.4</v>
      </c>
      <c r="E163" s="9"/>
      <c r="F163" s="19">
        <v>10</v>
      </c>
      <c r="G163" s="66"/>
    </row>
    <row r="164" spans="1:7" s="8" customFormat="1" ht="12.75" customHeight="1" x14ac:dyDescent="0.25">
      <c r="A164" s="12" t="s">
        <v>74</v>
      </c>
      <c r="B164" s="10" t="s">
        <v>146</v>
      </c>
      <c r="C164" s="19">
        <v>2017</v>
      </c>
      <c r="D164" s="19">
        <v>0.4</v>
      </c>
      <c r="E164" s="9"/>
      <c r="F164" s="19">
        <v>10</v>
      </c>
      <c r="G164" s="66"/>
    </row>
    <row r="165" spans="1:7" s="8" customFormat="1" ht="12.75" customHeight="1" x14ac:dyDescent="0.25">
      <c r="A165" s="12" t="s">
        <v>74</v>
      </c>
      <c r="B165" s="10" t="s">
        <v>139</v>
      </c>
      <c r="C165" s="19">
        <v>2017</v>
      </c>
      <c r="D165" s="19">
        <v>0.4</v>
      </c>
      <c r="E165" s="9"/>
      <c r="F165" s="19">
        <v>10</v>
      </c>
      <c r="G165" s="66"/>
    </row>
    <row r="166" spans="1:7" s="8" customFormat="1" ht="12.75" customHeight="1" x14ac:dyDescent="0.25">
      <c r="A166" s="12" t="s">
        <v>74</v>
      </c>
      <c r="B166" s="10" t="s">
        <v>153</v>
      </c>
      <c r="C166" s="19">
        <v>2017</v>
      </c>
      <c r="D166" s="19">
        <v>0.4</v>
      </c>
      <c r="E166" s="9"/>
      <c r="F166" s="19">
        <v>10</v>
      </c>
      <c r="G166" s="66"/>
    </row>
    <row r="167" spans="1:7" s="8" customFormat="1" ht="12.75" customHeight="1" x14ac:dyDescent="0.25">
      <c r="A167" s="12" t="s">
        <v>74</v>
      </c>
      <c r="B167" s="10" t="s">
        <v>342</v>
      </c>
      <c r="C167" s="19">
        <v>2017</v>
      </c>
      <c r="D167" s="19">
        <v>0.4</v>
      </c>
      <c r="E167" s="9"/>
      <c r="F167" s="19">
        <v>10</v>
      </c>
      <c r="G167" s="66"/>
    </row>
    <row r="168" spans="1:7" s="8" customFormat="1" ht="12.75" customHeight="1" x14ac:dyDescent="0.25">
      <c r="A168" s="12" t="s">
        <v>74</v>
      </c>
      <c r="B168" s="10" t="s">
        <v>137</v>
      </c>
      <c r="C168" s="19">
        <v>2017</v>
      </c>
      <c r="D168" s="19">
        <v>0.4</v>
      </c>
      <c r="E168" s="9"/>
      <c r="F168" s="19">
        <v>10</v>
      </c>
      <c r="G168" s="66"/>
    </row>
    <row r="169" spans="1:7" s="8" customFormat="1" ht="12.75" customHeight="1" x14ac:dyDescent="0.25">
      <c r="A169" s="12" t="s">
        <v>74</v>
      </c>
      <c r="B169" s="10" t="s">
        <v>145</v>
      </c>
      <c r="C169" s="19">
        <v>2017</v>
      </c>
      <c r="D169" s="19">
        <v>0.4</v>
      </c>
      <c r="E169" s="9"/>
      <c r="F169" s="19">
        <v>10</v>
      </c>
      <c r="G169" s="66"/>
    </row>
    <row r="170" spans="1:7" s="8" customFormat="1" ht="12.75" customHeight="1" x14ac:dyDescent="0.25">
      <c r="A170" s="12" t="s">
        <v>74</v>
      </c>
      <c r="B170" s="10" t="s">
        <v>150</v>
      </c>
      <c r="C170" s="19">
        <v>2017</v>
      </c>
      <c r="D170" s="19">
        <v>0.4</v>
      </c>
      <c r="E170" s="9"/>
      <c r="F170" s="19">
        <v>10</v>
      </c>
      <c r="G170" s="66"/>
    </row>
    <row r="171" spans="1:7" s="8" customFormat="1" ht="12.75" customHeight="1" x14ac:dyDescent="0.25">
      <c r="A171" s="12" t="s">
        <v>74</v>
      </c>
      <c r="B171" s="10" t="s">
        <v>152</v>
      </c>
      <c r="C171" s="19">
        <v>2017</v>
      </c>
      <c r="D171" s="19">
        <v>0.4</v>
      </c>
      <c r="E171" s="9"/>
      <c r="F171" s="19">
        <v>10</v>
      </c>
      <c r="G171" s="66"/>
    </row>
    <row r="172" spans="1:7" s="8" customFormat="1" ht="12.75" customHeight="1" x14ac:dyDescent="0.25">
      <c r="A172" s="12" t="s">
        <v>74</v>
      </c>
      <c r="B172" s="10" t="s">
        <v>141</v>
      </c>
      <c r="C172" s="19">
        <v>2017</v>
      </c>
      <c r="D172" s="19">
        <v>0.4</v>
      </c>
      <c r="E172" s="9"/>
      <c r="F172" s="19">
        <v>10</v>
      </c>
      <c r="G172" s="66"/>
    </row>
    <row r="173" spans="1:7" s="8" customFormat="1" ht="12.75" customHeight="1" x14ac:dyDescent="0.25">
      <c r="A173" s="12" t="s">
        <v>74</v>
      </c>
      <c r="B173" s="10" t="s">
        <v>141</v>
      </c>
      <c r="C173" s="19">
        <v>2017</v>
      </c>
      <c r="D173" s="19">
        <v>0.4</v>
      </c>
      <c r="E173" s="9"/>
      <c r="F173" s="19">
        <v>10</v>
      </c>
      <c r="G173" s="66"/>
    </row>
    <row r="174" spans="1:7" s="8" customFormat="1" ht="12.75" customHeight="1" x14ac:dyDescent="0.25">
      <c r="A174" s="12" t="s">
        <v>74</v>
      </c>
      <c r="B174" s="10" t="s">
        <v>141</v>
      </c>
      <c r="C174" s="19">
        <v>2017</v>
      </c>
      <c r="D174" s="19">
        <v>0.4</v>
      </c>
      <c r="E174" s="9"/>
      <c r="F174" s="19">
        <v>10</v>
      </c>
      <c r="G174" s="66"/>
    </row>
    <row r="175" spans="1:7" s="8" customFormat="1" ht="12.75" customHeight="1" x14ac:dyDescent="0.25">
      <c r="A175" s="12" t="s">
        <v>74</v>
      </c>
      <c r="B175" s="10" t="s">
        <v>147</v>
      </c>
      <c r="C175" s="19">
        <v>2017</v>
      </c>
      <c r="D175" s="19">
        <v>0.4</v>
      </c>
      <c r="E175" s="9"/>
      <c r="F175" s="19">
        <v>10</v>
      </c>
      <c r="G175" s="66"/>
    </row>
    <row r="176" spans="1:7" s="8" customFormat="1" ht="12.75" customHeight="1" x14ac:dyDescent="0.25">
      <c r="A176" s="12" t="s">
        <v>74</v>
      </c>
      <c r="B176" s="10" t="s">
        <v>140</v>
      </c>
      <c r="C176" s="19">
        <v>2017</v>
      </c>
      <c r="D176" s="19">
        <v>0.4</v>
      </c>
      <c r="E176" s="9"/>
      <c r="F176" s="19">
        <v>10</v>
      </c>
      <c r="G176" s="65"/>
    </row>
    <row r="177" spans="1:7" s="8" customFormat="1" ht="12.75" customHeight="1" x14ac:dyDescent="0.25">
      <c r="A177" s="12" t="s">
        <v>74</v>
      </c>
      <c r="B177" s="10" t="s">
        <v>154</v>
      </c>
      <c r="C177" s="19">
        <v>2017</v>
      </c>
      <c r="D177" s="19">
        <v>0.4</v>
      </c>
      <c r="E177" s="9"/>
      <c r="F177" s="19">
        <v>15</v>
      </c>
      <c r="G177" s="67">
        <f>18491.34/1000+7*1.5*1007.27/1000-((2216.95+788.53+344.66)/1000+1*1.5*1007.27/1000)</f>
        <v>24.206630000000004</v>
      </c>
    </row>
    <row r="178" spans="1:7" s="8" customFormat="1" ht="12.75" customHeight="1" x14ac:dyDescent="0.25">
      <c r="A178" s="12" t="s">
        <v>74</v>
      </c>
      <c r="B178" s="10" t="s">
        <v>155</v>
      </c>
      <c r="C178" s="19">
        <v>2017</v>
      </c>
      <c r="D178" s="19">
        <v>0.4</v>
      </c>
      <c r="E178" s="9"/>
      <c r="F178" s="19">
        <v>15</v>
      </c>
      <c r="G178" s="67"/>
    </row>
    <row r="179" spans="1:7" s="8" customFormat="1" ht="12.75" customHeight="1" x14ac:dyDescent="0.25">
      <c r="A179" s="12" t="s">
        <v>74</v>
      </c>
      <c r="B179" s="10" t="s">
        <v>156</v>
      </c>
      <c r="C179" s="19">
        <v>2017</v>
      </c>
      <c r="D179" s="19">
        <v>0.4</v>
      </c>
      <c r="E179" s="9"/>
      <c r="F179" s="19">
        <v>15</v>
      </c>
      <c r="G179" s="67"/>
    </row>
    <row r="180" spans="1:7" s="8" customFormat="1" ht="12.75" customHeight="1" x14ac:dyDescent="0.25">
      <c r="A180" s="12" t="s">
        <v>74</v>
      </c>
      <c r="B180" s="10" t="s">
        <v>157</v>
      </c>
      <c r="C180" s="19">
        <v>2017</v>
      </c>
      <c r="D180" s="19">
        <v>0.4</v>
      </c>
      <c r="E180" s="9"/>
      <c r="F180" s="19">
        <v>15</v>
      </c>
      <c r="G180" s="67"/>
    </row>
    <row r="181" spans="1:7" s="8" customFormat="1" ht="12.75" customHeight="1" x14ac:dyDescent="0.25">
      <c r="A181" s="12" t="s">
        <v>74</v>
      </c>
      <c r="B181" s="10" t="s">
        <v>157</v>
      </c>
      <c r="C181" s="19">
        <v>2017</v>
      </c>
      <c r="D181" s="19">
        <v>0.4</v>
      </c>
      <c r="E181" s="9"/>
      <c r="F181" s="19">
        <v>15</v>
      </c>
      <c r="G181" s="67"/>
    </row>
    <row r="182" spans="1:7" s="8" customFormat="1" ht="12.75" customHeight="1" x14ac:dyDescent="0.25">
      <c r="A182" s="12" t="s">
        <v>74</v>
      </c>
      <c r="B182" s="10" t="s">
        <v>157</v>
      </c>
      <c r="C182" s="19">
        <v>2017</v>
      </c>
      <c r="D182" s="19">
        <v>0.4</v>
      </c>
      <c r="E182" s="9"/>
      <c r="F182" s="19">
        <v>15</v>
      </c>
      <c r="G182" s="67"/>
    </row>
    <row r="183" spans="1:7" s="8" customFormat="1" x14ac:dyDescent="0.25">
      <c r="A183" s="12" t="s">
        <v>74</v>
      </c>
      <c r="B183" s="10" t="s">
        <v>160</v>
      </c>
      <c r="C183" s="19">
        <v>2018</v>
      </c>
      <c r="D183" s="19">
        <v>0.4</v>
      </c>
      <c r="E183" s="9"/>
      <c r="F183" s="19">
        <v>15</v>
      </c>
      <c r="G183" s="64">
        <f>4627.75/1000+3*1.5*1373.08/1000</f>
        <v>10.806609999999999</v>
      </c>
    </row>
    <row r="184" spans="1:7" s="8" customFormat="1" x14ac:dyDescent="0.25">
      <c r="A184" s="12" t="s">
        <v>74</v>
      </c>
      <c r="B184" s="10" t="s">
        <v>161</v>
      </c>
      <c r="C184" s="19">
        <v>2018</v>
      </c>
      <c r="D184" s="9">
        <v>0.4</v>
      </c>
      <c r="E184" s="9"/>
      <c r="F184" s="19">
        <v>15</v>
      </c>
      <c r="G184" s="66"/>
    </row>
    <row r="185" spans="1:7" s="8" customFormat="1" x14ac:dyDescent="0.25">
      <c r="A185" s="12" t="s">
        <v>74</v>
      </c>
      <c r="B185" s="10" t="s">
        <v>159</v>
      </c>
      <c r="C185" s="19">
        <v>2018</v>
      </c>
      <c r="D185" s="19">
        <v>0.4</v>
      </c>
      <c r="E185" s="9"/>
      <c r="F185" s="19">
        <v>10</v>
      </c>
      <c r="G185" s="65"/>
    </row>
    <row r="186" spans="1:7" s="8" customFormat="1" x14ac:dyDescent="0.25">
      <c r="A186" s="12" t="s">
        <v>74</v>
      </c>
      <c r="B186" s="10" t="s">
        <v>162</v>
      </c>
      <c r="C186" s="9">
        <v>2018</v>
      </c>
      <c r="D186" s="9">
        <v>0.4</v>
      </c>
      <c r="E186" s="9"/>
      <c r="F186" s="9">
        <v>5</v>
      </c>
      <c r="G186" s="64">
        <f>10084.24/1000+5*1.5*1373.08/1000</f>
        <v>20.382339999999999</v>
      </c>
    </row>
    <row r="187" spans="1:7" s="8" customFormat="1" x14ac:dyDescent="0.25">
      <c r="A187" s="12" t="s">
        <v>74</v>
      </c>
      <c r="B187" s="10" t="s">
        <v>164</v>
      </c>
      <c r="C187" s="9">
        <v>2018</v>
      </c>
      <c r="D187" s="9">
        <v>0.4</v>
      </c>
      <c r="E187" s="9"/>
      <c r="F187" s="9">
        <v>5</v>
      </c>
      <c r="G187" s="66"/>
    </row>
    <row r="188" spans="1:7" s="8" customFormat="1" x14ac:dyDescent="0.25">
      <c r="A188" s="12" t="s">
        <v>74</v>
      </c>
      <c r="B188" s="10" t="s">
        <v>163</v>
      </c>
      <c r="C188" s="9">
        <v>2018</v>
      </c>
      <c r="D188" s="9">
        <v>0.4</v>
      </c>
      <c r="E188" s="9"/>
      <c r="F188" s="9">
        <v>5</v>
      </c>
      <c r="G188" s="66"/>
    </row>
    <row r="189" spans="1:7" s="8" customFormat="1" x14ac:dyDescent="0.25">
      <c r="A189" s="12" t="s">
        <v>74</v>
      </c>
      <c r="B189" s="10" t="s">
        <v>166</v>
      </c>
      <c r="C189" s="9">
        <v>2018</v>
      </c>
      <c r="D189" s="9">
        <v>0.4</v>
      </c>
      <c r="E189" s="9"/>
      <c r="F189" s="9">
        <v>5</v>
      </c>
      <c r="G189" s="66"/>
    </row>
    <row r="190" spans="1:7" s="8" customFormat="1" x14ac:dyDescent="0.25">
      <c r="A190" s="12" t="s">
        <v>74</v>
      </c>
      <c r="B190" s="10" t="s">
        <v>165</v>
      </c>
      <c r="C190" s="9">
        <v>2018</v>
      </c>
      <c r="D190" s="9">
        <v>0.4</v>
      </c>
      <c r="E190" s="9"/>
      <c r="F190" s="9">
        <v>5</v>
      </c>
      <c r="G190" s="65"/>
    </row>
    <row r="191" spans="1:7" s="8" customFormat="1" x14ac:dyDescent="0.25">
      <c r="A191" s="12" t="s">
        <v>74</v>
      </c>
      <c r="B191" s="10" t="s">
        <v>174</v>
      </c>
      <c r="C191" s="19">
        <v>2018</v>
      </c>
      <c r="D191" s="19">
        <v>0.4</v>
      </c>
      <c r="E191" s="9"/>
      <c r="F191" s="19">
        <v>15</v>
      </c>
      <c r="G191" s="64">
        <f>21786.04/1000+9*1.5*1373.08/1000</f>
        <v>40.322620000000001</v>
      </c>
    </row>
    <row r="192" spans="1:7" s="8" customFormat="1" x14ac:dyDescent="0.25">
      <c r="A192" s="12" t="s">
        <v>74</v>
      </c>
      <c r="B192" s="10" t="s">
        <v>174</v>
      </c>
      <c r="C192" s="19">
        <v>2018</v>
      </c>
      <c r="D192" s="19">
        <v>0.4</v>
      </c>
      <c r="E192" s="9"/>
      <c r="F192" s="19">
        <v>15</v>
      </c>
      <c r="G192" s="66"/>
    </row>
    <row r="193" spans="1:7" s="8" customFormat="1" x14ac:dyDescent="0.25">
      <c r="A193" s="12" t="s">
        <v>74</v>
      </c>
      <c r="B193" s="10" t="s">
        <v>167</v>
      </c>
      <c r="C193" s="19">
        <v>2018</v>
      </c>
      <c r="D193" s="19">
        <v>0.4</v>
      </c>
      <c r="E193" s="9"/>
      <c r="F193" s="19">
        <v>15</v>
      </c>
      <c r="G193" s="66"/>
    </row>
    <row r="194" spans="1:7" s="8" customFormat="1" x14ac:dyDescent="0.25">
      <c r="A194" s="12" t="s">
        <v>74</v>
      </c>
      <c r="B194" s="10" t="s">
        <v>168</v>
      </c>
      <c r="C194" s="19">
        <v>2018</v>
      </c>
      <c r="D194" s="19">
        <v>0.4</v>
      </c>
      <c r="E194" s="9"/>
      <c r="F194" s="19">
        <v>15</v>
      </c>
      <c r="G194" s="66"/>
    </row>
    <row r="195" spans="1:7" s="8" customFormat="1" x14ac:dyDescent="0.25">
      <c r="A195" s="12" t="s">
        <v>74</v>
      </c>
      <c r="B195" s="10" t="s">
        <v>172</v>
      </c>
      <c r="C195" s="19">
        <v>2018</v>
      </c>
      <c r="D195" s="19">
        <v>0.4</v>
      </c>
      <c r="E195" s="9"/>
      <c r="F195" s="19">
        <v>5</v>
      </c>
      <c r="G195" s="66"/>
    </row>
    <row r="196" spans="1:7" s="8" customFormat="1" x14ac:dyDescent="0.25">
      <c r="A196" s="12" t="s">
        <v>74</v>
      </c>
      <c r="B196" s="10" t="s">
        <v>169</v>
      </c>
      <c r="C196" s="19">
        <v>2018</v>
      </c>
      <c r="D196" s="19">
        <v>0.4</v>
      </c>
      <c r="E196" s="9"/>
      <c r="F196" s="19">
        <v>5</v>
      </c>
      <c r="G196" s="66"/>
    </row>
    <row r="197" spans="1:7" s="8" customFormat="1" x14ac:dyDescent="0.25">
      <c r="A197" s="12" t="s">
        <v>74</v>
      </c>
      <c r="B197" s="10" t="s">
        <v>171</v>
      </c>
      <c r="C197" s="19">
        <v>2018</v>
      </c>
      <c r="D197" s="19">
        <v>0.4</v>
      </c>
      <c r="E197" s="9"/>
      <c r="F197" s="19">
        <v>5</v>
      </c>
      <c r="G197" s="66"/>
    </row>
    <row r="198" spans="1:7" s="8" customFormat="1" x14ac:dyDescent="0.25">
      <c r="A198" s="12" t="s">
        <v>74</v>
      </c>
      <c r="B198" s="10" t="s">
        <v>170</v>
      </c>
      <c r="C198" s="19">
        <v>2018</v>
      </c>
      <c r="D198" s="19">
        <v>0.4</v>
      </c>
      <c r="E198" s="9"/>
      <c r="F198" s="19">
        <v>5</v>
      </c>
      <c r="G198" s="66"/>
    </row>
    <row r="199" spans="1:7" s="8" customFormat="1" x14ac:dyDescent="0.25">
      <c r="A199" s="12" t="s">
        <v>74</v>
      </c>
      <c r="B199" s="10" t="s">
        <v>173</v>
      </c>
      <c r="C199" s="19">
        <v>2018</v>
      </c>
      <c r="D199" s="19">
        <v>0.4</v>
      </c>
      <c r="E199" s="9"/>
      <c r="F199" s="19">
        <v>5</v>
      </c>
      <c r="G199" s="65"/>
    </row>
    <row r="200" spans="1:7" s="8" customFormat="1" x14ac:dyDescent="0.25">
      <c r="A200" s="12" t="s">
        <v>74</v>
      </c>
      <c r="B200" s="10" t="s">
        <v>176</v>
      </c>
      <c r="C200" s="19">
        <v>2018</v>
      </c>
      <c r="D200" s="19">
        <v>0.4</v>
      </c>
      <c r="E200" s="9"/>
      <c r="F200" s="19">
        <v>10</v>
      </c>
      <c r="G200" s="64">
        <f>2765.08/1000+2*1.5*1373.08/1000</f>
        <v>6.8843199999999989</v>
      </c>
    </row>
    <row r="201" spans="1:7" s="8" customFormat="1" x14ac:dyDescent="0.25">
      <c r="A201" s="12" t="s">
        <v>74</v>
      </c>
      <c r="B201" s="10" t="s">
        <v>175</v>
      </c>
      <c r="C201" s="19">
        <v>2018</v>
      </c>
      <c r="D201" s="19">
        <v>0.4</v>
      </c>
      <c r="E201" s="9"/>
      <c r="F201" s="19">
        <v>10</v>
      </c>
      <c r="G201" s="65"/>
    </row>
    <row r="202" spans="1:7" s="8" customFormat="1" x14ac:dyDescent="0.25">
      <c r="A202" s="12" t="s">
        <v>74</v>
      </c>
      <c r="B202" s="10" t="s">
        <v>180</v>
      </c>
      <c r="C202" s="19">
        <v>2018</v>
      </c>
      <c r="D202" s="19">
        <v>0.4</v>
      </c>
      <c r="E202" s="9"/>
      <c r="F202" s="19">
        <v>7</v>
      </c>
      <c r="G202" s="64">
        <f>42878.11/1000+19*1.5*1373.08/1000-((2505.66+2505.65+2688.9+648.11)/1000+2*1.5*1373.08/1000)</f>
        <v>69.543329999999997</v>
      </c>
    </row>
    <row r="203" spans="1:7" s="8" customFormat="1" x14ac:dyDescent="0.25">
      <c r="A203" s="12" t="s">
        <v>74</v>
      </c>
      <c r="B203" s="10" t="s">
        <v>178</v>
      </c>
      <c r="C203" s="19">
        <v>2018</v>
      </c>
      <c r="D203" s="19">
        <v>0.4</v>
      </c>
      <c r="E203" s="9"/>
      <c r="F203" s="19">
        <v>7</v>
      </c>
      <c r="G203" s="66"/>
    </row>
    <row r="204" spans="1:7" s="8" customFormat="1" x14ac:dyDescent="0.25">
      <c r="A204" s="12" t="s">
        <v>74</v>
      </c>
      <c r="B204" s="10" t="s">
        <v>177</v>
      </c>
      <c r="C204" s="19">
        <v>2018</v>
      </c>
      <c r="D204" s="19">
        <v>0.4</v>
      </c>
      <c r="E204" s="9"/>
      <c r="F204" s="19">
        <v>7</v>
      </c>
      <c r="G204" s="66"/>
    </row>
    <row r="205" spans="1:7" s="8" customFormat="1" x14ac:dyDescent="0.25">
      <c r="A205" s="12" t="s">
        <v>74</v>
      </c>
      <c r="B205" s="10" t="s">
        <v>182</v>
      </c>
      <c r="C205" s="19">
        <v>2018</v>
      </c>
      <c r="D205" s="19">
        <v>0.4</v>
      </c>
      <c r="E205" s="9"/>
      <c r="F205" s="19">
        <v>7</v>
      </c>
      <c r="G205" s="66"/>
    </row>
    <row r="206" spans="1:7" s="8" customFormat="1" x14ac:dyDescent="0.25">
      <c r="A206" s="12" t="s">
        <v>74</v>
      </c>
      <c r="B206" s="10" t="s">
        <v>193</v>
      </c>
      <c r="C206" s="19">
        <v>2018</v>
      </c>
      <c r="D206" s="19">
        <v>0.4</v>
      </c>
      <c r="E206" s="9"/>
      <c r="F206" s="19">
        <v>7</v>
      </c>
      <c r="G206" s="66"/>
    </row>
    <row r="207" spans="1:7" s="8" customFormat="1" x14ac:dyDescent="0.25">
      <c r="A207" s="12" t="s">
        <v>74</v>
      </c>
      <c r="B207" s="10" t="s">
        <v>194</v>
      </c>
      <c r="C207" s="19">
        <v>2018</v>
      </c>
      <c r="D207" s="19">
        <v>0.4</v>
      </c>
      <c r="E207" s="9"/>
      <c r="F207" s="19">
        <v>15</v>
      </c>
      <c r="G207" s="66"/>
    </row>
    <row r="208" spans="1:7" s="8" customFormat="1" x14ac:dyDescent="0.25">
      <c r="A208" s="12" t="s">
        <v>74</v>
      </c>
      <c r="B208" s="10" t="s">
        <v>181</v>
      </c>
      <c r="C208" s="19">
        <v>2018</v>
      </c>
      <c r="D208" s="19">
        <v>0.4</v>
      </c>
      <c r="E208" s="9"/>
      <c r="F208" s="19">
        <v>7</v>
      </c>
      <c r="G208" s="66"/>
    </row>
    <row r="209" spans="1:7" s="8" customFormat="1" x14ac:dyDescent="0.25">
      <c r="A209" s="12" t="s">
        <v>74</v>
      </c>
      <c r="B209" s="10" t="s">
        <v>179</v>
      </c>
      <c r="C209" s="19">
        <v>2018</v>
      </c>
      <c r="D209" s="19">
        <v>0.4</v>
      </c>
      <c r="E209" s="9"/>
      <c r="F209" s="19">
        <v>7</v>
      </c>
      <c r="G209" s="66"/>
    </row>
    <row r="210" spans="1:7" s="8" customFormat="1" x14ac:dyDescent="0.25">
      <c r="A210" s="12" t="s">
        <v>74</v>
      </c>
      <c r="B210" s="10" t="s">
        <v>186</v>
      </c>
      <c r="C210" s="19">
        <v>2018</v>
      </c>
      <c r="D210" s="19">
        <v>0.4</v>
      </c>
      <c r="E210" s="9"/>
      <c r="F210" s="19">
        <v>7</v>
      </c>
      <c r="G210" s="66"/>
    </row>
    <row r="211" spans="1:7" s="8" customFormat="1" x14ac:dyDescent="0.25">
      <c r="A211" s="12" t="s">
        <v>74</v>
      </c>
      <c r="B211" s="10" t="s">
        <v>183</v>
      </c>
      <c r="C211" s="19">
        <v>2018</v>
      </c>
      <c r="D211" s="19">
        <v>0.4</v>
      </c>
      <c r="E211" s="9"/>
      <c r="F211" s="19">
        <v>7</v>
      </c>
      <c r="G211" s="66"/>
    </row>
    <row r="212" spans="1:7" s="8" customFormat="1" x14ac:dyDescent="0.25">
      <c r="A212" s="12" t="s">
        <v>74</v>
      </c>
      <c r="B212" s="10" t="s">
        <v>185</v>
      </c>
      <c r="C212" s="19">
        <v>2018</v>
      </c>
      <c r="D212" s="19">
        <v>0.4</v>
      </c>
      <c r="E212" s="9"/>
      <c r="F212" s="19">
        <v>7</v>
      </c>
      <c r="G212" s="66"/>
    </row>
    <row r="213" spans="1:7" s="8" customFormat="1" x14ac:dyDescent="0.25">
      <c r="A213" s="12" t="s">
        <v>74</v>
      </c>
      <c r="B213" s="10" t="s">
        <v>184</v>
      </c>
      <c r="C213" s="19">
        <v>2018</v>
      </c>
      <c r="D213" s="19">
        <v>0.4</v>
      </c>
      <c r="E213" s="9"/>
      <c r="F213" s="19">
        <v>7</v>
      </c>
      <c r="G213" s="66"/>
    </row>
    <row r="214" spans="1:7" s="8" customFormat="1" x14ac:dyDescent="0.25">
      <c r="A214" s="12" t="s">
        <v>74</v>
      </c>
      <c r="B214" s="10" t="s">
        <v>188</v>
      </c>
      <c r="C214" s="19">
        <v>2018</v>
      </c>
      <c r="D214" s="19">
        <v>0.4</v>
      </c>
      <c r="E214" s="9"/>
      <c r="F214" s="19">
        <v>7</v>
      </c>
      <c r="G214" s="66"/>
    </row>
    <row r="215" spans="1:7" s="8" customFormat="1" x14ac:dyDescent="0.25">
      <c r="A215" s="12" t="s">
        <v>74</v>
      </c>
      <c r="B215" s="10" t="s">
        <v>187</v>
      </c>
      <c r="C215" s="19">
        <v>2018</v>
      </c>
      <c r="D215" s="19">
        <v>0.4</v>
      </c>
      <c r="E215" s="9"/>
      <c r="F215" s="19">
        <v>7</v>
      </c>
      <c r="G215" s="66"/>
    </row>
    <row r="216" spans="1:7" s="8" customFormat="1" x14ac:dyDescent="0.25">
      <c r="A216" s="12" t="s">
        <v>74</v>
      </c>
      <c r="B216" s="10" t="s">
        <v>191</v>
      </c>
      <c r="C216" s="19">
        <v>2018</v>
      </c>
      <c r="D216" s="19">
        <v>0.4</v>
      </c>
      <c r="E216" s="9"/>
      <c r="F216" s="19">
        <v>7</v>
      </c>
      <c r="G216" s="66"/>
    </row>
    <row r="217" spans="1:7" s="8" customFormat="1" x14ac:dyDescent="0.25">
      <c r="A217" s="12" t="s">
        <v>74</v>
      </c>
      <c r="B217" s="10" t="s">
        <v>189</v>
      </c>
      <c r="C217" s="19">
        <v>2018</v>
      </c>
      <c r="D217" s="19">
        <v>0.4</v>
      </c>
      <c r="E217" s="9"/>
      <c r="F217" s="19">
        <v>7</v>
      </c>
      <c r="G217" s="66"/>
    </row>
    <row r="218" spans="1:7" s="8" customFormat="1" x14ac:dyDescent="0.25">
      <c r="A218" s="12" t="s">
        <v>74</v>
      </c>
      <c r="B218" s="10" t="s">
        <v>190</v>
      </c>
      <c r="C218" s="19">
        <v>2018</v>
      </c>
      <c r="D218" s="19">
        <v>0.4</v>
      </c>
      <c r="E218" s="9"/>
      <c r="F218" s="19">
        <v>7</v>
      </c>
      <c r="G218" s="65"/>
    </row>
    <row r="219" spans="1:7" s="8" customFormat="1" x14ac:dyDescent="0.25">
      <c r="A219" s="12" t="s">
        <v>74</v>
      </c>
      <c r="B219" s="10" t="s">
        <v>196</v>
      </c>
      <c r="C219" s="19">
        <v>2018</v>
      </c>
      <c r="D219" s="19">
        <v>0.4</v>
      </c>
      <c r="E219" s="9"/>
      <c r="F219" s="19">
        <v>15</v>
      </c>
      <c r="G219" s="64">
        <f>4908.22/1000+2*1.5*1373.08/1000</f>
        <v>9.0274599999999996</v>
      </c>
    </row>
    <row r="220" spans="1:7" s="8" customFormat="1" x14ac:dyDescent="0.25">
      <c r="A220" s="12" t="s">
        <v>74</v>
      </c>
      <c r="B220" s="10" t="s">
        <v>195</v>
      </c>
      <c r="C220" s="19">
        <v>2018</v>
      </c>
      <c r="D220" s="19">
        <v>0.4</v>
      </c>
      <c r="E220" s="9"/>
      <c r="F220" s="19">
        <v>15</v>
      </c>
      <c r="G220" s="65"/>
    </row>
    <row r="221" spans="1:7" s="8" customFormat="1" x14ac:dyDescent="0.25">
      <c r="A221" s="12" t="s">
        <v>74</v>
      </c>
      <c r="B221" s="10" t="s">
        <v>197</v>
      </c>
      <c r="C221" s="19">
        <v>2018</v>
      </c>
      <c r="D221" s="19">
        <v>0.4</v>
      </c>
      <c r="E221" s="9"/>
      <c r="F221" s="19">
        <v>15</v>
      </c>
      <c r="G221" s="20">
        <f>37977.95/1000+3*1.5*1373.08/1000-(4688.8/1000+ROUND(32276.51/3*2,2)/1000+2*1.5*1373.08/1000)</f>
        <v>13.831099999999999</v>
      </c>
    </row>
    <row r="222" spans="1:7" s="8" customFormat="1" x14ac:dyDescent="0.25">
      <c r="A222" s="12" t="s">
        <v>74</v>
      </c>
      <c r="B222" s="10" t="s">
        <v>264</v>
      </c>
      <c r="C222" s="19">
        <v>2018</v>
      </c>
      <c r="D222" s="19">
        <v>0.4</v>
      </c>
      <c r="E222" s="9"/>
      <c r="F222" s="19">
        <v>10</v>
      </c>
      <c r="G222" s="64">
        <f>269064.69/1000+69*1.5*1373.08/1000</f>
        <v>411.17846999999995</v>
      </c>
    </row>
    <row r="223" spans="1:7" s="8" customFormat="1" x14ac:dyDescent="0.25">
      <c r="A223" s="12" t="s">
        <v>74</v>
      </c>
      <c r="B223" s="10" t="s">
        <v>261</v>
      </c>
      <c r="C223" s="19">
        <v>2018</v>
      </c>
      <c r="D223" s="19">
        <v>0.4</v>
      </c>
      <c r="E223" s="9"/>
      <c r="F223" s="19">
        <v>10</v>
      </c>
      <c r="G223" s="66"/>
    </row>
    <row r="224" spans="1:7" s="8" customFormat="1" x14ac:dyDescent="0.25">
      <c r="A224" s="12" t="s">
        <v>74</v>
      </c>
      <c r="B224" s="10" t="s">
        <v>260</v>
      </c>
      <c r="C224" s="19">
        <v>2018</v>
      </c>
      <c r="D224" s="19">
        <v>0.4</v>
      </c>
      <c r="E224" s="9"/>
      <c r="F224" s="19">
        <v>10</v>
      </c>
      <c r="G224" s="66"/>
    </row>
    <row r="225" spans="1:7" s="8" customFormat="1" x14ac:dyDescent="0.25">
      <c r="A225" s="12" t="s">
        <v>74</v>
      </c>
      <c r="B225" s="10" t="s">
        <v>265</v>
      </c>
      <c r="C225" s="19">
        <v>2018</v>
      </c>
      <c r="D225" s="19">
        <v>0.4</v>
      </c>
      <c r="E225" s="9"/>
      <c r="F225" s="19">
        <v>10</v>
      </c>
      <c r="G225" s="66"/>
    </row>
    <row r="226" spans="1:7" s="8" customFormat="1" x14ac:dyDescent="0.25">
      <c r="A226" s="12" t="s">
        <v>74</v>
      </c>
      <c r="B226" s="10" t="s">
        <v>257</v>
      </c>
      <c r="C226" s="19">
        <v>2018</v>
      </c>
      <c r="D226" s="19">
        <v>0.4</v>
      </c>
      <c r="E226" s="9"/>
      <c r="F226" s="19">
        <v>10</v>
      </c>
      <c r="G226" s="66"/>
    </row>
    <row r="227" spans="1:7" s="8" customFormat="1" x14ac:dyDescent="0.25">
      <c r="A227" s="12" t="s">
        <v>74</v>
      </c>
      <c r="B227" s="10" t="s">
        <v>241</v>
      </c>
      <c r="C227" s="19">
        <v>2018</v>
      </c>
      <c r="D227" s="19">
        <v>0.4</v>
      </c>
      <c r="E227" s="9"/>
      <c r="F227" s="19">
        <v>10</v>
      </c>
      <c r="G227" s="66"/>
    </row>
    <row r="228" spans="1:7" s="8" customFormat="1" x14ac:dyDescent="0.25">
      <c r="A228" s="12" t="s">
        <v>74</v>
      </c>
      <c r="B228" s="10" t="s">
        <v>242</v>
      </c>
      <c r="C228" s="19">
        <v>2018</v>
      </c>
      <c r="D228" s="19">
        <v>0.4</v>
      </c>
      <c r="E228" s="9"/>
      <c r="F228" s="19">
        <v>10</v>
      </c>
      <c r="G228" s="66"/>
    </row>
    <row r="229" spans="1:7" s="8" customFormat="1" x14ac:dyDescent="0.25">
      <c r="A229" s="12" t="s">
        <v>74</v>
      </c>
      <c r="B229" s="10" t="s">
        <v>243</v>
      </c>
      <c r="C229" s="19">
        <v>2018</v>
      </c>
      <c r="D229" s="19">
        <v>0.4</v>
      </c>
      <c r="E229" s="9"/>
      <c r="F229" s="19">
        <v>10</v>
      </c>
      <c r="G229" s="66"/>
    </row>
    <row r="230" spans="1:7" s="8" customFormat="1" x14ac:dyDescent="0.25">
      <c r="A230" s="12" t="s">
        <v>74</v>
      </c>
      <c r="B230" s="10" t="s">
        <v>244</v>
      </c>
      <c r="C230" s="19">
        <v>2018</v>
      </c>
      <c r="D230" s="19">
        <v>0.4</v>
      </c>
      <c r="E230" s="9"/>
      <c r="F230" s="19">
        <v>10</v>
      </c>
      <c r="G230" s="66"/>
    </row>
    <row r="231" spans="1:7" s="8" customFormat="1" x14ac:dyDescent="0.25">
      <c r="A231" s="12" t="s">
        <v>74</v>
      </c>
      <c r="B231" s="10" t="s">
        <v>245</v>
      </c>
      <c r="C231" s="19">
        <v>2018</v>
      </c>
      <c r="D231" s="19">
        <v>0.4</v>
      </c>
      <c r="E231" s="9"/>
      <c r="F231" s="19">
        <v>10</v>
      </c>
      <c r="G231" s="66"/>
    </row>
    <row r="232" spans="1:7" s="8" customFormat="1" x14ac:dyDescent="0.25">
      <c r="A232" s="12" t="s">
        <v>74</v>
      </c>
      <c r="B232" s="10" t="s">
        <v>238</v>
      </c>
      <c r="C232" s="19">
        <v>2018</v>
      </c>
      <c r="D232" s="19">
        <v>0.4</v>
      </c>
      <c r="E232" s="9"/>
      <c r="F232" s="19">
        <v>10</v>
      </c>
      <c r="G232" s="66"/>
    </row>
    <row r="233" spans="1:7" s="8" customFormat="1" x14ac:dyDescent="0.25">
      <c r="A233" s="12" t="s">
        <v>74</v>
      </c>
      <c r="B233" s="10" t="s">
        <v>222</v>
      </c>
      <c r="C233" s="19">
        <v>2018</v>
      </c>
      <c r="D233" s="19">
        <v>0.4</v>
      </c>
      <c r="E233" s="9"/>
      <c r="F233" s="19">
        <v>10</v>
      </c>
      <c r="G233" s="66"/>
    </row>
    <row r="234" spans="1:7" s="8" customFormat="1" x14ac:dyDescent="0.25">
      <c r="A234" s="12" t="s">
        <v>74</v>
      </c>
      <c r="B234" s="10" t="s">
        <v>236</v>
      </c>
      <c r="C234" s="19">
        <v>2018</v>
      </c>
      <c r="D234" s="19">
        <v>0.4</v>
      </c>
      <c r="E234" s="9"/>
      <c r="F234" s="19">
        <v>10</v>
      </c>
      <c r="G234" s="66"/>
    </row>
    <row r="235" spans="1:7" s="8" customFormat="1" x14ac:dyDescent="0.25">
      <c r="A235" s="12" t="s">
        <v>74</v>
      </c>
      <c r="B235" s="10" t="s">
        <v>215</v>
      </c>
      <c r="C235" s="19">
        <v>2018</v>
      </c>
      <c r="D235" s="19">
        <v>0.4</v>
      </c>
      <c r="E235" s="9"/>
      <c r="F235" s="19">
        <v>10</v>
      </c>
      <c r="G235" s="66"/>
    </row>
    <row r="236" spans="1:7" s="8" customFormat="1" x14ac:dyDescent="0.25">
      <c r="A236" s="12" t="s">
        <v>74</v>
      </c>
      <c r="B236" s="10" t="s">
        <v>214</v>
      </c>
      <c r="C236" s="19">
        <v>2018</v>
      </c>
      <c r="D236" s="19">
        <v>0.4</v>
      </c>
      <c r="E236" s="9"/>
      <c r="F236" s="19">
        <v>10</v>
      </c>
      <c r="G236" s="66"/>
    </row>
    <row r="237" spans="1:7" s="8" customFormat="1" x14ac:dyDescent="0.25">
      <c r="A237" s="12" t="s">
        <v>74</v>
      </c>
      <c r="B237" s="10" t="s">
        <v>259</v>
      </c>
      <c r="C237" s="19">
        <v>2018</v>
      </c>
      <c r="D237" s="19">
        <v>0.4</v>
      </c>
      <c r="E237" s="9"/>
      <c r="F237" s="19">
        <v>10</v>
      </c>
      <c r="G237" s="66"/>
    </row>
    <row r="238" spans="1:7" s="8" customFormat="1" x14ac:dyDescent="0.25">
      <c r="A238" s="12" t="s">
        <v>74</v>
      </c>
      <c r="B238" s="10" t="s">
        <v>217</v>
      </c>
      <c r="C238" s="19">
        <v>2018</v>
      </c>
      <c r="D238" s="19">
        <v>0.4</v>
      </c>
      <c r="E238" s="9"/>
      <c r="F238" s="19">
        <v>10</v>
      </c>
      <c r="G238" s="66"/>
    </row>
    <row r="239" spans="1:7" s="8" customFormat="1" x14ac:dyDescent="0.25">
      <c r="A239" s="12" t="s">
        <v>74</v>
      </c>
      <c r="B239" s="10" t="s">
        <v>240</v>
      </c>
      <c r="C239" s="19">
        <v>2018</v>
      </c>
      <c r="D239" s="19">
        <v>0.4</v>
      </c>
      <c r="E239" s="9"/>
      <c r="F239" s="19">
        <v>10</v>
      </c>
      <c r="G239" s="66"/>
    </row>
    <row r="240" spans="1:7" s="8" customFormat="1" x14ac:dyDescent="0.25">
      <c r="A240" s="12" t="s">
        <v>74</v>
      </c>
      <c r="B240" s="10" t="s">
        <v>218</v>
      </c>
      <c r="C240" s="19">
        <v>2018</v>
      </c>
      <c r="D240" s="19">
        <v>0.4</v>
      </c>
      <c r="E240" s="9"/>
      <c r="F240" s="19">
        <v>10</v>
      </c>
      <c r="G240" s="66"/>
    </row>
    <row r="241" spans="1:7" s="8" customFormat="1" x14ac:dyDescent="0.25">
      <c r="A241" s="12" t="s">
        <v>74</v>
      </c>
      <c r="B241" s="10" t="s">
        <v>258</v>
      </c>
      <c r="C241" s="19">
        <v>2018</v>
      </c>
      <c r="D241" s="19">
        <v>0.4</v>
      </c>
      <c r="E241" s="9"/>
      <c r="F241" s="19">
        <v>10</v>
      </c>
      <c r="G241" s="66"/>
    </row>
    <row r="242" spans="1:7" s="8" customFormat="1" x14ac:dyDescent="0.25">
      <c r="A242" s="12" t="s">
        <v>74</v>
      </c>
      <c r="B242" s="10" t="s">
        <v>254</v>
      </c>
      <c r="C242" s="19">
        <v>2018</v>
      </c>
      <c r="D242" s="19">
        <v>0.4</v>
      </c>
      <c r="E242" s="9"/>
      <c r="F242" s="19">
        <v>10</v>
      </c>
      <c r="G242" s="66"/>
    </row>
    <row r="243" spans="1:7" s="8" customFormat="1" x14ac:dyDescent="0.25">
      <c r="A243" s="12" t="s">
        <v>74</v>
      </c>
      <c r="B243" s="10" t="s">
        <v>221</v>
      </c>
      <c r="C243" s="19">
        <v>2018</v>
      </c>
      <c r="D243" s="19">
        <v>0.4</v>
      </c>
      <c r="E243" s="9"/>
      <c r="F243" s="19">
        <v>10</v>
      </c>
      <c r="G243" s="66"/>
    </row>
    <row r="244" spans="1:7" s="8" customFormat="1" x14ac:dyDescent="0.25">
      <c r="A244" s="12" t="s">
        <v>74</v>
      </c>
      <c r="B244" s="10" t="s">
        <v>219</v>
      </c>
      <c r="C244" s="19">
        <v>2018</v>
      </c>
      <c r="D244" s="19">
        <v>0.4</v>
      </c>
      <c r="E244" s="9"/>
      <c r="F244" s="19">
        <v>10</v>
      </c>
      <c r="G244" s="66"/>
    </row>
    <row r="245" spans="1:7" s="8" customFormat="1" x14ac:dyDescent="0.25">
      <c r="A245" s="12" t="s">
        <v>74</v>
      </c>
      <c r="B245" s="10" t="s">
        <v>228</v>
      </c>
      <c r="C245" s="19">
        <v>2018</v>
      </c>
      <c r="D245" s="19">
        <v>0.4</v>
      </c>
      <c r="E245" s="9"/>
      <c r="F245" s="19">
        <v>10</v>
      </c>
      <c r="G245" s="66"/>
    </row>
    <row r="246" spans="1:7" s="8" customFormat="1" x14ac:dyDescent="0.25">
      <c r="A246" s="12" t="s">
        <v>74</v>
      </c>
      <c r="B246" s="10" t="s">
        <v>199</v>
      </c>
      <c r="C246" s="19">
        <v>2018</v>
      </c>
      <c r="D246" s="19">
        <v>0.4</v>
      </c>
      <c r="E246" s="9"/>
      <c r="F246" s="19">
        <v>10</v>
      </c>
      <c r="G246" s="66"/>
    </row>
    <row r="247" spans="1:7" s="8" customFormat="1" x14ac:dyDescent="0.25">
      <c r="A247" s="12" t="s">
        <v>74</v>
      </c>
      <c r="B247" s="10" t="s">
        <v>220</v>
      </c>
      <c r="C247" s="19">
        <v>2018</v>
      </c>
      <c r="D247" s="19">
        <v>0.4</v>
      </c>
      <c r="E247" s="9"/>
      <c r="F247" s="19">
        <v>10</v>
      </c>
      <c r="G247" s="66"/>
    </row>
    <row r="248" spans="1:7" s="8" customFormat="1" x14ac:dyDescent="0.25">
      <c r="A248" s="12" t="s">
        <v>74</v>
      </c>
      <c r="B248" s="10" t="s">
        <v>237</v>
      </c>
      <c r="C248" s="19">
        <v>2018</v>
      </c>
      <c r="D248" s="19">
        <v>0.4</v>
      </c>
      <c r="E248" s="9"/>
      <c r="F248" s="19">
        <v>10</v>
      </c>
      <c r="G248" s="66"/>
    </row>
    <row r="249" spans="1:7" s="8" customFormat="1" x14ac:dyDescent="0.25">
      <c r="A249" s="12" t="s">
        <v>74</v>
      </c>
      <c r="B249" s="10" t="s">
        <v>239</v>
      </c>
      <c r="C249" s="19">
        <v>2018</v>
      </c>
      <c r="D249" s="19">
        <v>0.4</v>
      </c>
      <c r="E249" s="9"/>
      <c r="F249" s="19">
        <v>10</v>
      </c>
      <c r="G249" s="66"/>
    </row>
    <row r="250" spans="1:7" s="8" customFormat="1" x14ac:dyDescent="0.25">
      <c r="A250" s="12" t="s">
        <v>74</v>
      </c>
      <c r="B250" s="10" t="s">
        <v>200</v>
      </c>
      <c r="C250" s="19">
        <v>2018</v>
      </c>
      <c r="D250" s="19">
        <v>0.4</v>
      </c>
      <c r="E250" s="9"/>
      <c r="F250" s="19">
        <v>10</v>
      </c>
      <c r="G250" s="66"/>
    </row>
    <row r="251" spans="1:7" s="8" customFormat="1" x14ac:dyDescent="0.25">
      <c r="A251" s="12" t="s">
        <v>74</v>
      </c>
      <c r="B251" s="10" t="s">
        <v>201</v>
      </c>
      <c r="C251" s="19">
        <v>2018</v>
      </c>
      <c r="D251" s="19">
        <v>0.4</v>
      </c>
      <c r="E251" s="9"/>
      <c r="F251" s="19">
        <v>10</v>
      </c>
      <c r="G251" s="66"/>
    </row>
    <row r="252" spans="1:7" s="8" customFormat="1" x14ac:dyDescent="0.25">
      <c r="A252" s="12" t="s">
        <v>74</v>
      </c>
      <c r="B252" s="10" t="s">
        <v>202</v>
      </c>
      <c r="C252" s="19">
        <v>2018</v>
      </c>
      <c r="D252" s="19">
        <v>0.4</v>
      </c>
      <c r="E252" s="9"/>
      <c r="F252" s="19">
        <v>10</v>
      </c>
      <c r="G252" s="66"/>
    </row>
    <row r="253" spans="1:7" s="8" customFormat="1" x14ac:dyDescent="0.25">
      <c r="A253" s="12" t="s">
        <v>74</v>
      </c>
      <c r="B253" s="10" t="s">
        <v>203</v>
      </c>
      <c r="C253" s="19">
        <v>2018</v>
      </c>
      <c r="D253" s="19">
        <v>0.4</v>
      </c>
      <c r="E253" s="9"/>
      <c r="F253" s="19">
        <v>10</v>
      </c>
      <c r="G253" s="66"/>
    </row>
    <row r="254" spans="1:7" s="8" customFormat="1" x14ac:dyDescent="0.25">
      <c r="A254" s="12" t="s">
        <v>74</v>
      </c>
      <c r="B254" s="10" t="s">
        <v>204</v>
      </c>
      <c r="C254" s="19">
        <v>2018</v>
      </c>
      <c r="D254" s="19">
        <v>0.4</v>
      </c>
      <c r="E254" s="9"/>
      <c r="F254" s="19">
        <v>10</v>
      </c>
      <c r="G254" s="66"/>
    </row>
    <row r="255" spans="1:7" s="8" customFormat="1" x14ac:dyDescent="0.25">
      <c r="A255" s="12" t="s">
        <v>74</v>
      </c>
      <c r="B255" s="10" t="s">
        <v>205</v>
      </c>
      <c r="C255" s="19">
        <v>2018</v>
      </c>
      <c r="D255" s="19">
        <v>0.4</v>
      </c>
      <c r="E255" s="9"/>
      <c r="F255" s="19">
        <v>10</v>
      </c>
      <c r="G255" s="66"/>
    </row>
    <row r="256" spans="1:7" s="8" customFormat="1" x14ac:dyDescent="0.25">
      <c r="A256" s="12" t="s">
        <v>74</v>
      </c>
      <c r="B256" s="10" t="s">
        <v>206</v>
      </c>
      <c r="C256" s="19">
        <v>2018</v>
      </c>
      <c r="D256" s="19">
        <v>0.4</v>
      </c>
      <c r="E256" s="9"/>
      <c r="F256" s="19">
        <v>10</v>
      </c>
      <c r="G256" s="66"/>
    </row>
    <row r="257" spans="1:7" s="8" customFormat="1" x14ac:dyDescent="0.25">
      <c r="A257" s="12" t="s">
        <v>74</v>
      </c>
      <c r="B257" s="10" t="s">
        <v>207</v>
      </c>
      <c r="C257" s="19">
        <v>2018</v>
      </c>
      <c r="D257" s="19">
        <v>0.4</v>
      </c>
      <c r="E257" s="9"/>
      <c r="F257" s="19">
        <v>10</v>
      </c>
      <c r="G257" s="66"/>
    </row>
    <row r="258" spans="1:7" s="8" customFormat="1" x14ac:dyDescent="0.25">
      <c r="A258" s="12" t="s">
        <v>74</v>
      </c>
      <c r="B258" s="10" t="s">
        <v>208</v>
      </c>
      <c r="C258" s="19">
        <v>2018</v>
      </c>
      <c r="D258" s="19">
        <v>0.4</v>
      </c>
      <c r="E258" s="9"/>
      <c r="F258" s="19">
        <v>10</v>
      </c>
      <c r="G258" s="66"/>
    </row>
    <row r="259" spans="1:7" s="8" customFormat="1" x14ac:dyDescent="0.25">
      <c r="A259" s="12" t="s">
        <v>74</v>
      </c>
      <c r="B259" s="10" t="s">
        <v>223</v>
      </c>
      <c r="C259" s="19">
        <v>2018</v>
      </c>
      <c r="D259" s="19">
        <v>0.4</v>
      </c>
      <c r="E259" s="9"/>
      <c r="F259" s="19">
        <v>10</v>
      </c>
      <c r="G259" s="66"/>
    </row>
    <row r="260" spans="1:7" s="8" customFormat="1" x14ac:dyDescent="0.25">
      <c r="A260" s="12" t="s">
        <v>74</v>
      </c>
      <c r="B260" s="10" t="s">
        <v>225</v>
      </c>
      <c r="C260" s="19">
        <v>2018</v>
      </c>
      <c r="D260" s="19">
        <v>0.4</v>
      </c>
      <c r="E260" s="9"/>
      <c r="F260" s="19">
        <v>10</v>
      </c>
      <c r="G260" s="66"/>
    </row>
    <row r="261" spans="1:7" s="8" customFormat="1" x14ac:dyDescent="0.25">
      <c r="A261" s="12" t="s">
        <v>74</v>
      </c>
      <c r="B261" s="10" t="s">
        <v>209</v>
      </c>
      <c r="C261" s="19">
        <v>2018</v>
      </c>
      <c r="D261" s="19">
        <v>0.4</v>
      </c>
      <c r="E261" s="9"/>
      <c r="F261" s="19">
        <v>10</v>
      </c>
      <c r="G261" s="66"/>
    </row>
    <row r="262" spans="1:7" s="8" customFormat="1" x14ac:dyDescent="0.25">
      <c r="A262" s="12" t="s">
        <v>74</v>
      </c>
      <c r="B262" s="10" t="s">
        <v>252</v>
      </c>
      <c r="C262" s="19">
        <v>2018</v>
      </c>
      <c r="D262" s="19">
        <v>0.4</v>
      </c>
      <c r="E262" s="9"/>
      <c r="F262" s="19">
        <v>10</v>
      </c>
      <c r="G262" s="66"/>
    </row>
    <row r="263" spans="1:7" s="8" customFormat="1" x14ac:dyDescent="0.25">
      <c r="A263" s="12" t="s">
        <v>74</v>
      </c>
      <c r="B263" s="10" t="s">
        <v>262</v>
      </c>
      <c r="C263" s="19">
        <v>2018</v>
      </c>
      <c r="D263" s="19">
        <v>0.4</v>
      </c>
      <c r="E263" s="9"/>
      <c r="F263" s="19">
        <v>10</v>
      </c>
      <c r="G263" s="66"/>
    </row>
    <row r="264" spans="1:7" s="8" customFormat="1" x14ac:dyDescent="0.25">
      <c r="A264" s="12" t="s">
        <v>74</v>
      </c>
      <c r="B264" s="10" t="s">
        <v>212</v>
      </c>
      <c r="C264" s="19">
        <v>2018</v>
      </c>
      <c r="D264" s="19">
        <v>0.4</v>
      </c>
      <c r="E264" s="9"/>
      <c r="F264" s="19">
        <v>10</v>
      </c>
      <c r="G264" s="66"/>
    </row>
    <row r="265" spans="1:7" s="8" customFormat="1" x14ac:dyDescent="0.25">
      <c r="A265" s="12" t="s">
        <v>74</v>
      </c>
      <c r="B265" s="10" t="s">
        <v>213</v>
      </c>
      <c r="C265" s="19">
        <v>2018</v>
      </c>
      <c r="D265" s="19">
        <v>0.4</v>
      </c>
      <c r="E265" s="9"/>
      <c r="F265" s="19">
        <v>10</v>
      </c>
      <c r="G265" s="66"/>
    </row>
    <row r="266" spans="1:7" s="8" customFormat="1" x14ac:dyDescent="0.25">
      <c r="A266" s="12" t="s">
        <v>74</v>
      </c>
      <c r="B266" s="10" t="s">
        <v>210</v>
      </c>
      <c r="C266" s="19">
        <v>2018</v>
      </c>
      <c r="D266" s="19">
        <v>0.4</v>
      </c>
      <c r="E266" s="9"/>
      <c r="F266" s="19">
        <v>10</v>
      </c>
      <c r="G266" s="66"/>
    </row>
    <row r="267" spans="1:7" s="8" customFormat="1" x14ac:dyDescent="0.25">
      <c r="A267" s="12" t="s">
        <v>74</v>
      </c>
      <c r="B267" s="10" t="s">
        <v>224</v>
      </c>
      <c r="C267" s="19">
        <v>2018</v>
      </c>
      <c r="D267" s="19">
        <v>0.4</v>
      </c>
      <c r="E267" s="9"/>
      <c r="F267" s="19">
        <v>10</v>
      </c>
      <c r="G267" s="66"/>
    </row>
    <row r="268" spans="1:7" s="8" customFormat="1" x14ac:dyDescent="0.25">
      <c r="A268" s="12" t="s">
        <v>74</v>
      </c>
      <c r="B268" s="10" t="s">
        <v>226</v>
      </c>
      <c r="C268" s="19">
        <v>2018</v>
      </c>
      <c r="D268" s="19">
        <v>0.4</v>
      </c>
      <c r="E268" s="9"/>
      <c r="F268" s="19">
        <v>10</v>
      </c>
      <c r="G268" s="66"/>
    </row>
    <row r="269" spans="1:7" s="8" customFormat="1" x14ac:dyDescent="0.25">
      <c r="A269" s="12" t="s">
        <v>74</v>
      </c>
      <c r="B269" s="10" t="s">
        <v>230</v>
      </c>
      <c r="C269" s="19">
        <v>2018</v>
      </c>
      <c r="D269" s="19">
        <v>0.4</v>
      </c>
      <c r="E269" s="9"/>
      <c r="F269" s="19">
        <v>10</v>
      </c>
      <c r="G269" s="66"/>
    </row>
    <row r="270" spans="1:7" s="8" customFormat="1" x14ac:dyDescent="0.25">
      <c r="A270" s="12" t="s">
        <v>74</v>
      </c>
      <c r="B270" s="10" t="s">
        <v>227</v>
      </c>
      <c r="C270" s="19">
        <v>2018</v>
      </c>
      <c r="D270" s="19">
        <v>0.4</v>
      </c>
      <c r="E270" s="9"/>
      <c r="F270" s="19">
        <v>10</v>
      </c>
      <c r="G270" s="66"/>
    </row>
    <row r="271" spans="1:7" s="8" customFormat="1" x14ac:dyDescent="0.25">
      <c r="A271" s="12" t="s">
        <v>74</v>
      </c>
      <c r="B271" s="10" t="s">
        <v>253</v>
      </c>
      <c r="C271" s="19">
        <v>2018</v>
      </c>
      <c r="D271" s="19">
        <v>0.4</v>
      </c>
      <c r="E271" s="9"/>
      <c r="F271" s="19">
        <v>10</v>
      </c>
      <c r="G271" s="66"/>
    </row>
    <row r="272" spans="1:7" s="8" customFormat="1" x14ac:dyDescent="0.25">
      <c r="A272" s="12" t="s">
        <v>74</v>
      </c>
      <c r="B272" s="10" t="s">
        <v>231</v>
      </c>
      <c r="C272" s="19">
        <v>2018</v>
      </c>
      <c r="D272" s="19">
        <v>0.4</v>
      </c>
      <c r="E272" s="9"/>
      <c r="F272" s="19">
        <v>10</v>
      </c>
      <c r="G272" s="66"/>
    </row>
    <row r="273" spans="1:7" s="8" customFormat="1" x14ac:dyDescent="0.25">
      <c r="A273" s="12" t="s">
        <v>74</v>
      </c>
      <c r="B273" s="10" t="s">
        <v>234</v>
      </c>
      <c r="C273" s="19">
        <v>2018</v>
      </c>
      <c r="D273" s="19">
        <v>0.4</v>
      </c>
      <c r="E273" s="9"/>
      <c r="F273" s="19">
        <v>10</v>
      </c>
      <c r="G273" s="66"/>
    </row>
    <row r="274" spans="1:7" s="8" customFormat="1" x14ac:dyDescent="0.25">
      <c r="A274" s="12" t="s">
        <v>74</v>
      </c>
      <c r="B274" s="10" t="s">
        <v>232</v>
      </c>
      <c r="C274" s="19">
        <v>2018</v>
      </c>
      <c r="D274" s="19">
        <v>0.4</v>
      </c>
      <c r="E274" s="9"/>
      <c r="F274" s="19">
        <v>10</v>
      </c>
      <c r="G274" s="66"/>
    </row>
    <row r="275" spans="1:7" s="8" customFormat="1" x14ac:dyDescent="0.25">
      <c r="A275" s="12" t="s">
        <v>74</v>
      </c>
      <c r="B275" s="10" t="s">
        <v>233</v>
      </c>
      <c r="C275" s="19">
        <v>2018</v>
      </c>
      <c r="D275" s="19">
        <v>0.4</v>
      </c>
      <c r="E275" s="9"/>
      <c r="F275" s="19">
        <v>10</v>
      </c>
      <c r="G275" s="66"/>
    </row>
    <row r="276" spans="1:7" s="8" customFormat="1" x14ac:dyDescent="0.25">
      <c r="A276" s="12" t="s">
        <v>74</v>
      </c>
      <c r="B276" s="10" t="s">
        <v>263</v>
      </c>
      <c r="C276" s="19">
        <v>2018</v>
      </c>
      <c r="D276" s="19">
        <v>0.4</v>
      </c>
      <c r="E276" s="9"/>
      <c r="F276" s="19">
        <v>10</v>
      </c>
      <c r="G276" s="66"/>
    </row>
    <row r="277" spans="1:7" s="8" customFormat="1" x14ac:dyDescent="0.25">
      <c r="A277" s="12" t="s">
        <v>74</v>
      </c>
      <c r="B277" s="10" t="s">
        <v>235</v>
      </c>
      <c r="C277" s="19">
        <v>2018</v>
      </c>
      <c r="D277" s="19">
        <v>0.4</v>
      </c>
      <c r="E277" s="9"/>
      <c r="F277" s="19">
        <v>10</v>
      </c>
      <c r="G277" s="66"/>
    </row>
    <row r="278" spans="1:7" s="8" customFormat="1" x14ac:dyDescent="0.25">
      <c r="A278" s="12" t="s">
        <v>74</v>
      </c>
      <c r="B278" s="10" t="s">
        <v>216</v>
      </c>
      <c r="C278" s="19">
        <v>2018</v>
      </c>
      <c r="D278" s="19">
        <v>0.4</v>
      </c>
      <c r="E278" s="9"/>
      <c r="F278" s="19">
        <v>10</v>
      </c>
      <c r="G278" s="66"/>
    </row>
    <row r="279" spans="1:7" s="8" customFormat="1" x14ac:dyDescent="0.25">
      <c r="A279" s="12" t="s">
        <v>74</v>
      </c>
      <c r="B279" s="10" t="s">
        <v>229</v>
      </c>
      <c r="C279" s="19">
        <v>2018</v>
      </c>
      <c r="D279" s="19">
        <v>0.4</v>
      </c>
      <c r="E279" s="9"/>
      <c r="F279" s="19">
        <v>10</v>
      </c>
      <c r="G279" s="66"/>
    </row>
    <row r="280" spans="1:7" s="8" customFormat="1" x14ac:dyDescent="0.25">
      <c r="A280" s="12" t="s">
        <v>74</v>
      </c>
      <c r="B280" s="10" t="s">
        <v>211</v>
      </c>
      <c r="C280" s="19">
        <v>2018</v>
      </c>
      <c r="D280" s="19">
        <v>0.4</v>
      </c>
      <c r="E280" s="9"/>
      <c r="F280" s="19">
        <v>10</v>
      </c>
      <c r="G280" s="66"/>
    </row>
    <row r="281" spans="1:7" s="8" customFormat="1" x14ac:dyDescent="0.25">
      <c r="A281" s="12" t="s">
        <v>74</v>
      </c>
      <c r="B281" s="10" t="s">
        <v>211</v>
      </c>
      <c r="C281" s="19">
        <v>2018</v>
      </c>
      <c r="D281" s="19">
        <v>0.4</v>
      </c>
      <c r="E281" s="9"/>
      <c r="F281" s="19">
        <v>10</v>
      </c>
      <c r="G281" s="66"/>
    </row>
    <row r="282" spans="1:7" s="8" customFormat="1" x14ac:dyDescent="0.25">
      <c r="A282" s="12" t="s">
        <v>74</v>
      </c>
      <c r="B282" s="10" t="s">
        <v>247</v>
      </c>
      <c r="C282" s="19">
        <v>2018</v>
      </c>
      <c r="D282" s="19">
        <v>0.4</v>
      </c>
      <c r="E282" s="9"/>
      <c r="F282" s="19">
        <v>10</v>
      </c>
      <c r="G282" s="66"/>
    </row>
    <row r="283" spans="1:7" s="8" customFormat="1" x14ac:dyDescent="0.25">
      <c r="A283" s="12" t="s">
        <v>74</v>
      </c>
      <c r="B283" s="10" t="s">
        <v>248</v>
      </c>
      <c r="C283" s="19">
        <v>2018</v>
      </c>
      <c r="D283" s="19">
        <v>0.4</v>
      </c>
      <c r="E283" s="9"/>
      <c r="F283" s="19">
        <v>10</v>
      </c>
      <c r="G283" s="66"/>
    </row>
    <row r="284" spans="1:7" s="8" customFormat="1" x14ac:dyDescent="0.25">
      <c r="A284" s="12" t="s">
        <v>74</v>
      </c>
      <c r="B284" s="10" t="s">
        <v>250</v>
      </c>
      <c r="C284" s="19">
        <v>2018</v>
      </c>
      <c r="D284" s="19">
        <v>0.4</v>
      </c>
      <c r="E284" s="9"/>
      <c r="F284" s="19">
        <v>10</v>
      </c>
      <c r="G284" s="66"/>
    </row>
    <row r="285" spans="1:7" s="8" customFormat="1" x14ac:dyDescent="0.25">
      <c r="A285" s="12" t="s">
        <v>74</v>
      </c>
      <c r="B285" s="10" t="s">
        <v>251</v>
      </c>
      <c r="C285" s="19">
        <v>2018</v>
      </c>
      <c r="D285" s="19">
        <v>0.4</v>
      </c>
      <c r="E285" s="9"/>
      <c r="F285" s="19">
        <v>10</v>
      </c>
      <c r="G285" s="66"/>
    </row>
    <row r="286" spans="1:7" s="8" customFormat="1" x14ac:dyDescent="0.25">
      <c r="A286" s="12" t="s">
        <v>74</v>
      </c>
      <c r="B286" s="10" t="s">
        <v>249</v>
      </c>
      <c r="C286" s="19">
        <v>2018</v>
      </c>
      <c r="D286" s="19">
        <v>0.4</v>
      </c>
      <c r="E286" s="9"/>
      <c r="F286" s="19">
        <v>10</v>
      </c>
      <c r="G286" s="66"/>
    </row>
    <row r="287" spans="1:7" s="8" customFormat="1" x14ac:dyDescent="0.25">
      <c r="A287" s="12" t="s">
        <v>74</v>
      </c>
      <c r="B287" s="10" t="s">
        <v>255</v>
      </c>
      <c r="C287" s="19">
        <v>2018</v>
      </c>
      <c r="D287" s="19">
        <v>0.4</v>
      </c>
      <c r="E287" s="9"/>
      <c r="F287" s="19">
        <v>10</v>
      </c>
      <c r="G287" s="66"/>
    </row>
    <row r="288" spans="1:7" s="8" customFormat="1" x14ac:dyDescent="0.25">
      <c r="A288" s="12" t="s">
        <v>74</v>
      </c>
      <c r="B288" s="10" t="s">
        <v>256</v>
      </c>
      <c r="C288" s="19">
        <v>2018</v>
      </c>
      <c r="D288" s="19">
        <v>0.4</v>
      </c>
      <c r="E288" s="9"/>
      <c r="F288" s="19">
        <v>10</v>
      </c>
      <c r="G288" s="66"/>
    </row>
    <row r="289" spans="1:7" s="8" customFormat="1" x14ac:dyDescent="0.25">
      <c r="A289" s="12" t="s">
        <v>74</v>
      </c>
      <c r="B289" s="10" t="s">
        <v>246</v>
      </c>
      <c r="C289" s="19">
        <v>2018</v>
      </c>
      <c r="D289" s="19">
        <v>0.4</v>
      </c>
      <c r="E289" s="9"/>
      <c r="F289" s="19">
        <v>10</v>
      </c>
      <c r="G289" s="66"/>
    </row>
    <row r="290" spans="1:7" s="8" customFormat="1" x14ac:dyDescent="0.25">
      <c r="A290" s="12" t="s">
        <v>74</v>
      </c>
      <c r="B290" s="10" t="s">
        <v>198</v>
      </c>
      <c r="C290" s="19">
        <v>2018</v>
      </c>
      <c r="D290" s="19">
        <v>0.4</v>
      </c>
      <c r="E290" s="9"/>
      <c r="F290" s="19">
        <v>10</v>
      </c>
      <c r="G290" s="65"/>
    </row>
    <row r="291" spans="1:7" s="8" customFormat="1" x14ac:dyDescent="0.25">
      <c r="A291" s="12" t="s">
        <v>74</v>
      </c>
      <c r="B291" s="10" t="s">
        <v>266</v>
      </c>
      <c r="C291" s="19">
        <v>2018</v>
      </c>
      <c r="D291" s="19">
        <v>0.4</v>
      </c>
      <c r="E291" s="9"/>
      <c r="F291" s="19">
        <v>15</v>
      </c>
      <c r="G291" s="64">
        <f>36732.05/1000+7*1.5*1373.08/1000-((5076.85+4433.08+3132.98)/1000+2*1.5*1373.08/1000)</f>
        <v>34.387239999999998</v>
      </c>
    </row>
    <row r="292" spans="1:7" s="8" customFormat="1" x14ac:dyDescent="0.25">
      <c r="A292" s="12" t="s">
        <v>74</v>
      </c>
      <c r="B292" s="10" t="s">
        <v>157</v>
      </c>
      <c r="C292" s="19">
        <v>2018</v>
      </c>
      <c r="D292" s="19">
        <v>0.4</v>
      </c>
      <c r="E292" s="9"/>
      <c r="F292" s="19">
        <v>15</v>
      </c>
      <c r="G292" s="66"/>
    </row>
    <row r="293" spans="1:7" s="8" customFormat="1" x14ac:dyDescent="0.25">
      <c r="A293" s="12" t="s">
        <v>74</v>
      </c>
      <c r="B293" s="10" t="s">
        <v>157</v>
      </c>
      <c r="C293" s="19">
        <v>2018</v>
      </c>
      <c r="D293" s="19">
        <v>0.4</v>
      </c>
      <c r="E293" s="9"/>
      <c r="F293" s="19">
        <v>15</v>
      </c>
      <c r="G293" s="66"/>
    </row>
    <row r="294" spans="1:7" s="8" customFormat="1" x14ac:dyDescent="0.25">
      <c r="A294" s="12" t="s">
        <v>74</v>
      </c>
      <c r="B294" s="10" t="s">
        <v>267</v>
      </c>
      <c r="C294" s="19">
        <v>2018</v>
      </c>
      <c r="D294" s="19">
        <v>0.4</v>
      </c>
      <c r="E294" s="9"/>
      <c r="F294" s="19">
        <v>15</v>
      </c>
      <c r="G294" s="66"/>
    </row>
    <row r="295" spans="1:7" s="8" customFormat="1" x14ac:dyDescent="0.25">
      <c r="A295" s="12" t="s">
        <v>74</v>
      </c>
      <c r="B295" s="10" t="s">
        <v>268</v>
      </c>
      <c r="C295" s="19">
        <v>2018</v>
      </c>
      <c r="D295" s="19">
        <v>0.4</v>
      </c>
      <c r="E295" s="9"/>
      <c r="F295" s="19">
        <v>15</v>
      </c>
      <c r="G295" s="65"/>
    </row>
    <row r="296" spans="1:7" s="8" customFormat="1" x14ac:dyDescent="0.25">
      <c r="A296" s="12" t="s">
        <v>74</v>
      </c>
      <c r="B296" s="10" t="s">
        <v>276</v>
      </c>
      <c r="C296" s="9">
        <v>2019</v>
      </c>
      <c r="D296" s="9">
        <v>0.4</v>
      </c>
      <c r="E296" s="9"/>
      <c r="F296" s="9">
        <v>5</v>
      </c>
      <c r="G296" s="64">
        <f>32423.71/1000+10*1.5*1491.84/1000</f>
        <v>54.801310000000001</v>
      </c>
    </row>
    <row r="297" spans="1:7" s="8" customFormat="1" x14ac:dyDescent="0.25">
      <c r="A297" s="12" t="s">
        <v>74</v>
      </c>
      <c r="B297" s="10" t="s">
        <v>272</v>
      </c>
      <c r="C297" s="9">
        <v>2019</v>
      </c>
      <c r="D297" s="9">
        <v>0.4</v>
      </c>
      <c r="E297" s="9"/>
      <c r="F297" s="9">
        <v>5</v>
      </c>
      <c r="G297" s="66"/>
    </row>
    <row r="298" spans="1:7" s="8" customFormat="1" x14ac:dyDescent="0.25">
      <c r="A298" s="12" t="s">
        <v>74</v>
      </c>
      <c r="B298" s="10" t="s">
        <v>277</v>
      </c>
      <c r="C298" s="9">
        <v>2019</v>
      </c>
      <c r="D298" s="9">
        <v>0.4</v>
      </c>
      <c r="E298" s="9"/>
      <c r="F298" s="9">
        <v>5</v>
      </c>
      <c r="G298" s="66"/>
    </row>
    <row r="299" spans="1:7" s="8" customFormat="1" x14ac:dyDescent="0.25">
      <c r="A299" s="12" t="s">
        <v>74</v>
      </c>
      <c r="B299" s="10" t="s">
        <v>271</v>
      </c>
      <c r="C299" s="9">
        <v>2019</v>
      </c>
      <c r="D299" s="9">
        <v>0.4</v>
      </c>
      <c r="E299" s="9"/>
      <c r="F299" s="9">
        <v>5</v>
      </c>
      <c r="G299" s="66"/>
    </row>
    <row r="300" spans="1:7" s="8" customFormat="1" x14ac:dyDescent="0.25">
      <c r="A300" s="12" t="s">
        <v>74</v>
      </c>
      <c r="B300" s="10" t="s">
        <v>270</v>
      </c>
      <c r="C300" s="9">
        <v>2019</v>
      </c>
      <c r="D300" s="9">
        <v>0.4</v>
      </c>
      <c r="E300" s="9"/>
      <c r="F300" s="9">
        <v>5</v>
      </c>
      <c r="G300" s="66"/>
    </row>
    <row r="301" spans="1:7" s="8" customFormat="1" x14ac:dyDescent="0.25">
      <c r="A301" s="12" t="s">
        <v>74</v>
      </c>
      <c r="B301" s="10" t="s">
        <v>273</v>
      </c>
      <c r="C301" s="9">
        <v>2019</v>
      </c>
      <c r="D301" s="9">
        <v>0.4</v>
      </c>
      <c r="E301" s="9"/>
      <c r="F301" s="9">
        <v>5</v>
      </c>
      <c r="G301" s="66"/>
    </row>
    <row r="302" spans="1:7" s="8" customFormat="1" x14ac:dyDescent="0.25">
      <c r="A302" s="12" t="s">
        <v>74</v>
      </c>
      <c r="B302" s="10" t="s">
        <v>274</v>
      </c>
      <c r="C302" s="9">
        <v>2019</v>
      </c>
      <c r="D302" s="9">
        <v>0.4</v>
      </c>
      <c r="E302" s="9"/>
      <c r="F302" s="9">
        <v>5</v>
      </c>
      <c r="G302" s="66"/>
    </row>
    <row r="303" spans="1:7" s="8" customFormat="1" x14ac:dyDescent="0.25">
      <c r="A303" s="12" t="s">
        <v>74</v>
      </c>
      <c r="B303" s="10" t="s">
        <v>275</v>
      </c>
      <c r="C303" s="9">
        <v>2019</v>
      </c>
      <c r="D303" s="9">
        <v>0.4</v>
      </c>
      <c r="E303" s="9"/>
      <c r="F303" s="9">
        <v>5</v>
      </c>
      <c r="G303" s="66"/>
    </row>
    <row r="304" spans="1:7" s="8" customFormat="1" x14ac:dyDescent="0.25">
      <c r="A304" s="12" t="s">
        <v>74</v>
      </c>
      <c r="B304" s="10" t="s">
        <v>269</v>
      </c>
      <c r="C304" s="9">
        <v>2019</v>
      </c>
      <c r="D304" s="9">
        <v>0.4</v>
      </c>
      <c r="E304" s="9"/>
      <c r="F304" s="9">
        <v>5</v>
      </c>
      <c r="G304" s="66"/>
    </row>
    <row r="305" spans="1:7" s="8" customFormat="1" x14ac:dyDescent="0.25">
      <c r="A305" s="12" t="s">
        <v>74</v>
      </c>
      <c r="B305" s="10" t="s">
        <v>83</v>
      </c>
      <c r="C305" s="9">
        <v>2019</v>
      </c>
      <c r="D305" s="9">
        <v>0.4</v>
      </c>
      <c r="E305" s="9"/>
      <c r="F305" s="9">
        <v>5</v>
      </c>
      <c r="G305" s="65"/>
    </row>
    <row r="306" spans="1:7" s="8" customFormat="1" x14ac:dyDescent="0.25">
      <c r="A306" s="12" t="s">
        <v>74</v>
      </c>
      <c r="B306" s="10" t="s">
        <v>174</v>
      </c>
      <c r="C306" s="19">
        <v>2019</v>
      </c>
      <c r="D306" s="19">
        <v>0.4</v>
      </c>
      <c r="E306" s="9"/>
      <c r="F306" s="19">
        <v>15</v>
      </c>
      <c r="G306" s="64">
        <f>20862.22/1000+8*1.5*1491.84/1000</f>
        <v>38.764299999999999</v>
      </c>
    </row>
    <row r="307" spans="1:7" s="8" customFormat="1" x14ac:dyDescent="0.25">
      <c r="A307" s="12" t="s">
        <v>74</v>
      </c>
      <c r="B307" s="10" t="s">
        <v>174</v>
      </c>
      <c r="C307" s="19">
        <v>2019</v>
      </c>
      <c r="D307" s="19">
        <v>0.4</v>
      </c>
      <c r="E307" s="9"/>
      <c r="F307" s="19">
        <v>15</v>
      </c>
      <c r="G307" s="66"/>
    </row>
    <row r="308" spans="1:7" s="8" customFormat="1" x14ac:dyDescent="0.25">
      <c r="A308" s="12" t="s">
        <v>74</v>
      </c>
      <c r="B308" s="10" t="s">
        <v>279</v>
      </c>
      <c r="C308" s="19">
        <v>2019</v>
      </c>
      <c r="D308" s="19">
        <v>0.4</v>
      </c>
      <c r="E308" s="9"/>
      <c r="F308" s="19">
        <v>5</v>
      </c>
      <c r="G308" s="66"/>
    </row>
    <row r="309" spans="1:7" s="8" customFormat="1" x14ac:dyDescent="0.25">
      <c r="A309" s="12" t="s">
        <v>74</v>
      </c>
      <c r="B309" s="10" t="s">
        <v>280</v>
      </c>
      <c r="C309" s="19">
        <v>2019</v>
      </c>
      <c r="D309" s="19">
        <v>0.4</v>
      </c>
      <c r="E309" s="9"/>
      <c r="F309" s="19">
        <v>5</v>
      </c>
      <c r="G309" s="66"/>
    </row>
    <row r="310" spans="1:7" s="8" customFormat="1" x14ac:dyDescent="0.25">
      <c r="A310" s="12" t="s">
        <v>74</v>
      </c>
      <c r="B310" s="10" t="s">
        <v>278</v>
      </c>
      <c r="C310" s="19">
        <v>2019</v>
      </c>
      <c r="D310" s="19">
        <v>0.4</v>
      </c>
      <c r="E310" s="9"/>
      <c r="F310" s="19">
        <v>5</v>
      </c>
      <c r="G310" s="66"/>
    </row>
    <row r="311" spans="1:7" s="8" customFormat="1" x14ac:dyDescent="0.25">
      <c r="A311" s="12" t="s">
        <v>74</v>
      </c>
      <c r="B311" s="10" t="s">
        <v>283</v>
      </c>
      <c r="C311" s="19">
        <v>2019</v>
      </c>
      <c r="D311" s="19">
        <v>0.4</v>
      </c>
      <c r="E311" s="9"/>
      <c r="F311" s="19">
        <v>5</v>
      </c>
      <c r="G311" s="66"/>
    </row>
    <row r="312" spans="1:7" s="8" customFormat="1" x14ac:dyDescent="0.25">
      <c r="A312" s="12" t="s">
        <v>74</v>
      </c>
      <c r="B312" s="10" t="s">
        <v>282</v>
      </c>
      <c r="C312" s="19">
        <v>2019</v>
      </c>
      <c r="D312" s="19">
        <v>0.4</v>
      </c>
      <c r="E312" s="9"/>
      <c r="F312" s="19">
        <v>5</v>
      </c>
      <c r="G312" s="66"/>
    </row>
    <row r="313" spans="1:7" s="8" customFormat="1" x14ac:dyDescent="0.25">
      <c r="A313" s="12" t="s">
        <v>74</v>
      </c>
      <c r="B313" s="10" t="s">
        <v>281</v>
      </c>
      <c r="C313" s="19">
        <v>2019</v>
      </c>
      <c r="D313" s="19">
        <v>0.4</v>
      </c>
      <c r="E313" s="9"/>
      <c r="F313" s="19">
        <v>5</v>
      </c>
      <c r="G313" s="65"/>
    </row>
    <row r="314" spans="1:7" s="8" customFormat="1" x14ac:dyDescent="0.25">
      <c r="A314" s="12" t="s">
        <v>74</v>
      </c>
      <c r="B314" s="10" t="s">
        <v>284</v>
      </c>
      <c r="C314" s="19">
        <v>2019</v>
      </c>
      <c r="D314" s="19">
        <v>0.4</v>
      </c>
      <c r="E314" s="9"/>
      <c r="F314" s="19">
        <v>10</v>
      </c>
      <c r="G314" s="64">
        <f>4734.29/1000+4*1.5*1491.84/1000</f>
        <v>13.685329999999999</v>
      </c>
    </row>
    <row r="315" spans="1:7" s="8" customFormat="1" x14ac:dyDescent="0.25">
      <c r="A315" s="12" t="s">
        <v>74</v>
      </c>
      <c r="B315" s="10" t="s">
        <v>284</v>
      </c>
      <c r="C315" s="19">
        <v>2019</v>
      </c>
      <c r="D315" s="19">
        <v>0.4</v>
      </c>
      <c r="E315" s="9"/>
      <c r="F315" s="19">
        <v>10</v>
      </c>
      <c r="G315" s="66"/>
    </row>
    <row r="316" spans="1:7" s="8" customFormat="1" x14ac:dyDescent="0.25">
      <c r="A316" s="12" t="s">
        <v>74</v>
      </c>
      <c r="B316" s="10" t="s">
        <v>285</v>
      </c>
      <c r="C316" s="19">
        <v>2019</v>
      </c>
      <c r="D316" s="19">
        <v>0.4</v>
      </c>
      <c r="E316" s="9"/>
      <c r="F316" s="19">
        <v>10</v>
      </c>
      <c r="G316" s="66"/>
    </row>
    <row r="317" spans="1:7" s="8" customFormat="1" x14ac:dyDescent="0.25">
      <c r="A317" s="12" t="s">
        <v>74</v>
      </c>
      <c r="B317" s="10" t="s">
        <v>286</v>
      </c>
      <c r="C317" s="19">
        <v>2019</v>
      </c>
      <c r="D317" s="19">
        <v>0.4</v>
      </c>
      <c r="E317" s="9"/>
      <c r="F317" s="19">
        <v>10</v>
      </c>
      <c r="G317" s="65"/>
    </row>
    <row r="318" spans="1:7" s="8" customFormat="1" x14ac:dyDescent="0.25">
      <c r="A318" s="12" t="s">
        <v>74</v>
      </c>
      <c r="B318" s="10" t="s">
        <v>287</v>
      </c>
      <c r="C318" s="19">
        <v>2019</v>
      </c>
      <c r="D318" s="19">
        <v>0.4</v>
      </c>
      <c r="E318" s="9"/>
      <c r="F318" s="19">
        <v>7</v>
      </c>
      <c r="G318" s="64">
        <f>23377.92/1000+12*1.5*1491.84/1000</f>
        <v>50.23104</v>
      </c>
    </row>
    <row r="319" spans="1:7" s="8" customFormat="1" x14ac:dyDescent="0.25">
      <c r="A319" s="12" t="s">
        <v>74</v>
      </c>
      <c r="B319" s="10" t="s">
        <v>287</v>
      </c>
      <c r="C319" s="19">
        <v>2019</v>
      </c>
      <c r="D319" s="19">
        <v>0.4</v>
      </c>
      <c r="E319" s="9"/>
      <c r="F319" s="19">
        <v>7</v>
      </c>
      <c r="G319" s="66"/>
    </row>
    <row r="320" spans="1:7" s="8" customFormat="1" x14ac:dyDescent="0.25">
      <c r="A320" s="12" t="s">
        <v>74</v>
      </c>
      <c r="B320" s="10" t="s">
        <v>290</v>
      </c>
      <c r="C320" s="19">
        <v>2019</v>
      </c>
      <c r="D320" s="19">
        <v>0.4</v>
      </c>
      <c r="E320" s="9"/>
      <c r="F320" s="19">
        <v>7</v>
      </c>
      <c r="G320" s="66"/>
    </row>
    <row r="321" spans="1:7" s="8" customFormat="1" x14ac:dyDescent="0.25">
      <c r="A321" s="12" t="s">
        <v>74</v>
      </c>
      <c r="B321" s="10" t="s">
        <v>290</v>
      </c>
      <c r="C321" s="19">
        <v>2019</v>
      </c>
      <c r="D321" s="19">
        <v>0.4</v>
      </c>
      <c r="E321" s="9"/>
      <c r="F321" s="19">
        <v>7</v>
      </c>
      <c r="G321" s="66"/>
    </row>
    <row r="322" spans="1:7" s="8" customFormat="1" x14ac:dyDescent="0.25">
      <c r="A322" s="12" t="s">
        <v>74</v>
      </c>
      <c r="B322" s="10" t="s">
        <v>115</v>
      </c>
      <c r="C322" s="19">
        <v>2019</v>
      </c>
      <c r="D322" s="19">
        <v>0.4</v>
      </c>
      <c r="E322" s="9"/>
      <c r="F322" s="19">
        <v>7</v>
      </c>
      <c r="G322" s="66"/>
    </row>
    <row r="323" spans="1:7" s="8" customFormat="1" x14ac:dyDescent="0.25">
      <c r="A323" s="12" t="s">
        <v>74</v>
      </c>
      <c r="B323" s="10" t="s">
        <v>292</v>
      </c>
      <c r="C323" s="19">
        <v>2019</v>
      </c>
      <c r="D323" s="19">
        <v>0.4</v>
      </c>
      <c r="E323" s="9"/>
      <c r="F323" s="19">
        <v>7</v>
      </c>
      <c r="G323" s="66"/>
    </row>
    <row r="324" spans="1:7" s="8" customFormat="1" x14ac:dyDescent="0.25">
      <c r="A324" s="12" t="s">
        <v>74</v>
      </c>
      <c r="B324" s="10" t="s">
        <v>291</v>
      </c>
      <c r="C324" s="19">
        <v>2019</v>
      </c>
      <c r="D324" s="19">
        <v>0.4</v>
      </c>
      <c r="E324" s="9"/>
      <c r="F324" s="19">
        <v>7</v>
      </c>
      <c r="G324" s="66"/>
    </row>
    <row r="325" spans="1:7" s="8" customFormat="1" x14ac:dyDescent="0.25">
      <c r="A325" s="12" t="s">
        <v>74</v>
      </c>
      <c r="B325" s="10" t="s">
        <v>291</v>
      </c>
      <c r="C325" s="19">
        <v>2019</v>
      </c>
      <c r="D325" s="19">
        <v>0.4</v>
      </c>
      <c r="E325" s="9"/>
      <c r="F325" s="19">
        <v>7</v>
      </c>
      <c r="G325" s="66"/>
    </row>
    <row r="326" spans="1:7" s="8" customFormat="1" x14ac:dyDescent="0.25">
      <c r="A326" s="12" t="s">
        <v>74</v>
      </c>
      <c r="B326" s="10" t="s">
        <v>288</v>
      </c>
      <c r="C326" s="19">
        <v>2019</v>
      </c>
      <c r="D326" s="19">
        <v>0.4</v>
      </c>
      <c r="E326" s="9"/>
      <c r="F326" s="19">
        <v>7</v>
      </c>
      <c r="G326" s="66"/>
    </row>
    <row r="327" spans="1:7" s="8" customFormat="1" x14ac:dyDescent="0.25">
      <c r="A327" s="12" t="s">
        <v>74</v>
      </c>
      <c r="B327" s="10" t="s">
        <v>289</v>
      </c>
      <c r="C327" s="19">
        <v>2019</v>
      </c>
      <c r="D327" s="19">
        <v>0.4</v>
      </c>
      <c r="E327" s="9"/>
      <c r="F327" s="19">
        <v>7</v>
      </c>
      <c r="G327" s="66"/>
    </row>
    <row r="328" spans="1:7" s="8" customFormat="1" x14ac:dyDescent="0.25">
      <c r="A328" s="12" t="s">
        <v>74</v>
      </c>
      <c r="B328" s="10" t="s">
        <v>294</v>
      </c>
      <c r="C328" s="19">
        <v>2019</v>
      </c>
      <c r="D328" s="19">
        <v>0.4</v>
      </c>
      <c r="E328" s="9"/>
      <c r="F328" s="19">
        <v>7</v>
      </c>
      <c r="G328" s="66"/>
    </row>
    <row r="329" spans="1:7" s="8" customFormat="1" x14ac:dyDescent="0.25">
      <c r="A329" s="12" t="s">
        <v>74</v>
      </c>
      <c r="B329" s="10" t="s">
        <v>293</v>
      </c>
      <c r="C329" s="19">
        <v>2019</v>
      </c>
      <c r="D329" s="19">
        <v>0.4</v>
      </c>
      <c r="E329" s="9"/>
      <c r="F329" s="19">
        <v>7</v>
      </c>
      <c r="G329" s="65"/>
    </row>
    <row r="330" spans="1:7" s="8" customFormat="1" x14ac:dyDescent="0.25">
      <c r="A330" s="12" t="s">
        <v>74</v>
      </c>
      <c r="B330" s="10" t="s">
        <v>295</v>
      </c>
      <c r="C330" s="19">
        <v>2019</v>
      </c>
      <c r="D330" s="19">
        <v>0.4</v>
      </c>
      <c r="E330" s="9"/>
      <c r="F330" s="19">
        <v>15</v>
      </c>
      <c r="G330" s="64">
        <f>6171.66/1000+5*1.5*1491.84/1000</f>
        <v>17.36046</v>
      </c>
    </row>
    <row r="331" spans="1:7" s="8" customFormat="1" x14ac:dyDescent="0.25">
      <c r="A331" s="12" t="s">
        <v>74</v>
      </c>
      <c r="B331" s="10" t="s">
        <v>341</v>
      </c>
      <c r="C331" s="19">
        <v>2019</v>
      </c>
      <c r="D331" s="19">
        <v>0.4</v>
      </c>
      <c r="E331" s="9"/>
      <c r="F331" s="19">
        <v>15</v>
      </c>
      <c r="G331" s="66"/>
    </row>
    <row r="332" spans="1:7" s="8" customFormat="1" x14ac:dyDescent="0.25">
      <c r="A332" s="12" t="s">
        <v>74</v>
      </c>
      <c r="B332" s="10" t="s">
        <v>298</v>
      </c>
      <c r="C332" s="19">
        <v>2019</v>
      </c>
      <c r="D332" s="19">
        <v>0.4</v>
      </c>
      <c r="E332" s="9"/>
      <c r="F332" s="19">
        <v>15</v>
      </c>
      <c r="G332" s="66"/>
    </row>
    <row r="333" spans="1:7" s="8" customFormat="1" x14ac:dyDescent="0.25">
      <c r="A333" s="12" t="s">
        <v>74</v>
      </c>
      <c r="B333" s="10" t="s">
        <v>296</v>
      </c>
      <c r="C333" s="19">
        <v>2019</v>
      </c>
      <c r="D333" s="19">
        <v>0.4</v>
      </c>
      <c r="E333" s="9"/>
      <c r="F333" s="19">
        <v>15</v>
      </c>
      <c r="G333" s="66"/>
    </row>
    <row r="334" spans="1:7" s="8" customFormat="1" x14ac:dyDescent="0.25">
      <c r="A334" s="12" t="s">
        <v>74</v>
      </c>
      <c r="B334" s="10" t="s">
        <v>297</v>
      </c>
      <c r="C334" s="19">
        <v>2019</v>
      </c>
      <c r="D334" s="19">
        <v>0.4</v>
      </c>
      <c r="E334" s="9"/>
      <c r="F334" s="19">
        <v>15</v>
      </c>
      <c r="G334" s="65"/>
    </row>
    <row r="335" spans="1:7" s="8" customFormat="1" x14ac:dyDescent="0.25">
      <c r="A335" s="12" t="s">
        <v>74</v>
      </c>
      <c r="B335" s="10" t="s">
        <v>299</v>
      </c>
      <c r="C335" s="19">
        <v>2019</v>
      </c>
      <c r="D335" s="19">
        <v>0.4</v>
      </c>
      <c r="E335" s="9"/>
      <c r="F335" s="19">
        <v>15</v>
      </c>
      <c r="G335" s="64">
        <f>18608.95/1000+7*1.5*1491.84/1000-((5417.3+2708.65+660+80+806.21+170+2708.65+2708.65)/1000+5*1.5*1491.84/1000)</f>
        <v>7.8250099999999989</v>
      </c>
    </row>
    <row r="336" spans="1:7" s="8" customFormat="1" x14ac:dyDescent="0.25">
      <c r="A336" s="12" t="s">
        <v>74</v>
      </c>
      <c r="B336" s="10" t="s">
        <v>299</v>
      </c>
      <c r="C336" s="19">
        <v>2019</v>
      </c>
      <c r="D336" s="19">
        <v>0.4</v>
      </c>
      <c r="E336" s="9"/>
      <c r="F336" s="19">
        <v>15</v>
      </c>
      <c r="G336" s="65"/>
    </row>
    <row r="337" spans="1:7" s="8" customFormat="1" x14ac:dyDescent="0.25">
      <c r="A337" s="12" t="s">
        <v>74</v>
      </c>
      <c r="B337" s="10" t="s">
        <v>319</v>
      </c>
      <c r="C337" s="19">
        <v>2019</v>
      </c>
      <c r="D337" s="19">
        <v>0.4</v>
      </c>
      <c r="E337" s="9"/>
      <c r="F337" s="19">
        <v>10</v>
      </c>
      <c r="G337" s="64">
        <f>65716.45/1000+21*1.5*1491.84/1000</f>
        <v>112.70940999999999</v>
      </c>
    </row>
    <row r="338" spans="1:7" s="8" customFormat="1" x14ac:dyDescent="0.25">
      <c r="A338" s="12" t="s">
        <v>74</v>
      </c>
      <c r="B338" s="10" t="s">
        <v>318</v>
      </c>
      <c r="C338" s="19">
        <v>2019</v>
      </c>
      <c r="D338" s="19">
        <v>0.4</v>
      </c>
      <c r="E338" s="9"/>
      <c r="F338" s="19">
        <v>10</v>
      </c>
      <c r="G338" s="66"/>
    </row>
    <row r="339" spans="1:7" s="8" customFormat="1" x14ac:dyDescent="0.25">
      <c r="A339" s="12" t="s">
        <v>74</v>
      </c>
      <c r="B339" s="10" t="s">
        <v>317</v>
      </c>
      <c r="C339" s="19">
        <v>2019</v>
      </c>
      <c r="D339" s="19">
        <v>0.4</v>
      </c>
      <c r="E339" s="9"/>
      <c r="F339" s="19">
        <v>10</v>
      </c>
      <c r="G339" s="66"/>
    </row>
    <row r="340" spans="1:7" s="8" customFormat="1" x14ac:dyDescent="0.25">
      <c r="A340" s="12" t="s">
        <v>74</v>
      </c>
      <c r="B340" s="10" t="s">
        <v>303</v>
      </c>
      <c r="C340" s="19">
        <v>2019</v>
      </c>
      <c r="D340" s="19">
        <v>0.4</v>
      </c>
      <c r="E340" s="9"/>
      <c r="F340" s="19">
        <v>10</v>
      </c>
      <c r="G340" s="66"/>
    </row>
    <row r="341" spans="1:7" s="8" customFormat="1" x14ac:dyDescent="0.25">
      <c r="A341" s="12" t="s">
        <v>74</v>
      </c>
      <c r="B341" s="10" t="s">
        <v>310</v>
      </c>
      <c r="C341" s="19">
        <v>2019</v>
      </c>
      <c r="D341" s="19">
        <v>0.4</v>
      </c>
      <c r="E341" s="9"/>
      <c r="F341" s="19">
        <v>10</v>
      </c>
      <c r="G341" s="66"/>
    </row>
    <row r="342" spans="1:7" s="8" customFormat="1" x14ac:dyDescent="0.25">
      <c r="A342" s="12" t="s">
        <v>74</v>
      </c>
      <c r="B342" s="10" t="s">
        <v>305</v>
      </c>
      <c r="C342" s="19">
        <v>2019</v>
      </c>
      <c r="D342" s="19">
        <v>0.4</v>
      </c>
      <c r="E342" s="9"/>
      <c r="F342" s="19">
        <v>10</v>
      </c>
      <c r="G342" s="66"/>
    </row>
    <row r="343" spans="1:7" s="8" customFormat="1" x14ac:dyDescent="0.25">
      <c r="A343" s="12" t="s">
        <v>74</v>
      </c>
      <c r="B343" s="10" t="s">
        <v>306</v>
      </c>
      <c r="C343" s="19">
        <v>2019</v>
      </c>
      <c r="D343" s="19">
        <v>0.4</v>
      </c>
      <c r="E343" s="9"/>
      <c r="F343" s="19">
        <v>10</v>
      </c>
      <c r="G343" s="66"/>
    </row>
    <row r="344" spans="1:7" s="8" customFormat="1" x14ac:dyDescent="0.25">
      <c r="A344" s="12" t="s">
        <v>74</v>
      </c>
      <c r="B344" s="10" t="s">
        <v>311</v>
      </c>
      <c r="C344" s="19">
        <v>2019</v>
      </c>
      <c r="D344" s="19">
        <v>0.4</v>
      </c>
      <c r="E344" s="9"/>
      <c r="F344" s="19">
        <v>10</v>
      </c>
      <c r="G344" s="66"/>
    </row>
    <row r="345" spans="1:7" s="8" customFormat="1" x14ac:dyDescent="0.25">
      <c r="A345" s="12" t="s">
        <v>74</v>
      </c>
      <c r="B345" s="10" t="s">
        <v>301</v>
      </c>
      <c r="C345" s="19">
        <v>2019</v>
      </c>
      <c r="D345" s="19">
        <v>0.4</v>
      </c>
      <c r="E345" s="9"/>
      <c r="F345" s="19">
        <v>10</v>
      </c>
      <c r="G345" s="66"/>
    </row>
    <row r="346" spans="1:7" s="8" customFormat="1" x14ac:dyDescent="0.25">
      <c r="A346" s="12" t="s">
        <v>74</v>
      </c>
      <c r="B346" s="10" t="s">
        <v>314</v>
      </c>
      <c r="C346" s="19">
        <v>2019</v>
      </c>
      <c r="D346" s="19">
        <v>0.4</v>
      </c>
      <c r="E346" s="9"/>
      <c r="F346" s="19">
        <v>10</v>
      </c>
      <c r="G346" s="66"/>
    </row>
    <row r="347" spans="1:7" s="8" customFormat="1" x14ac:dyDescent="0.25">
      <c r="A347" s="12" t="s">
        <v>74</v>
      </c>
      <c r="B347" s="10" t="s">
        <v>308</v>
      </c>
      <c r="C347" s="19">
        <v>2019</v>
      </c>
      <c r="D347" s="19">
        <v>0.4</v>
      </c>
      <c r="E347" s="9"/>
      <c r="F347" s="19">
        <v>10</v>
      </c>
      <c r="G347" s="66"/>
    </row>
    <row r="348" spans="1:7" s="8" customFormat="1" x14ac:dyDescent="0.25">
      <c r="A348" s="12" t="s">
        <v>74</v>
      </c>
      <c r="B348" s="10" t="s">
        <v>304</v>
      </c>
      <c r="C348" s="19">
        <v>2019</v>
      </c>
      <c r="D348" s="19">
        <v>0.4</v>
      </c>
      <c r="E348" s="9"/>
      <c r="F348" s="19">
        <v>10</v>
      </c>
      <c r="G348" s="66"/>
    </row>
    <row r="349" spans="1:7" s="8" customFormat="1" x14ac:dyDescent="0.25">
      <c r="A349" s="12" t="s">
        <v>74</v>
      </c>
      <c r="B349" s="10" t="s">
        <v>309</v>
      </c>
      <c r="C349" s="19">
        <v>2019</v>
      </c>
      <c r="D349" s="19">
        <v>0.4</v>
      </c>
      <c r="E349" s="9"/>
      <c r="F349" s="19">
        <v>10</v>
      </c>
      <c r="G349" s="66"/>
    </row>
    <row r="350" spans="1:7" s="8" customFormat="1" x14ac:dyDescent="0.25">
      <c r="A350" s="12" t="s">
        <v>74</v>
      </c>
      <c r="B350" s="10" t="s">
        <v>141</v>
      </c>
      <c r="C350" s="19">
        <v>2019</v>
      </c>
      <c r="D350" s="19">
        <v>0.4</v>
      </c>
      <c r="E350" s="9"/>
      <c r="F350" s="19">
        <v>10</v>
      </c>
      <c r="G350" s="66"/>
    </row>
    <row r="351" spans="1:7" s="8" customFormat="1" x14ac:dyDescent="0.25">
      <c r="A351" s="12" t="s">
        <v>74</v>
      </c>
      <c r="B351" s="10" t="s">
        <v>300</v>
      </c>
      <c r="C351" s="19">
        <v>2019</v>
      </c>
      <c r="D351" s="19">
        <v>0.4</v>
      </c>
      <c r="E351" s="9"/>
      <c r="F351" s="19">
        <v>10</v>
      </c>
      <c r="G351" s="66"/>
    </row>
    <row r="352" spans="1:7" s="8" customFormat="1" x14ac:dyDescent="0.25">
      <c r="A352" s="12" t="s">
        <v>74</v>
      </c>
      <c r="B352" s="10" t="s">
        <v>302</v>
      </c>
      <c r="C352" s="19">
        <v>2019</v>
      </c>
      <c r="D352" s="19">
        <v>0.4</v>
      </c>
      <c r="E352" s="9"/>
      <c r="F352" s="19">
        <v>10</v>
      </c>
      <c r="G352" s="66"/>
    </row>
    <row r="353" spans="1:7" s="8" customFormat="1" x14ac:dyDescent="0.25">
      <c r="A353" s="12" t="s">
        <v>74</v>
      </c>
      <c r="B353" s="10" t="s">
        <v>313</v>
      </c>
      <c r="C353" s="19">
        <v>2019</v>
      </c>
      <c r="D353" s="19">
        <v>0.4</v>
      </c>
      <c r="E353" s="9"/>
      <c r="F353" s="19">
        <v>10</v>
      </c>
      <c r="G353" s="66"/>
    </row>
    <row r="354" spans="1:7" s="8" customFormat="1" x14ac:dyDescent="0.25">
      <c r="A354" s="12" t="s">
        <v>74</v>
      </c>
      <c r="B354" s="10" t="s">
        <v>315</v>
      </c>
      <c r="C354" s="19">
        <v>2019</v>
      </c>
      <c r="D354" s="19">
        <v>0.4</v>
      </c>
      <c r="E354" s="9"/>
      <c r="F354" s="19">
        <v>10</v>
      </c>
      <c r="G354" s="66"/>
    </row>
    <row r="355" spans="1:7" s="8" customFormat="1" x14ac:dyDescent="0.25">
      <c r="A355" s="12" t="s">
        <v>74</v>
      </c>
      <c r="B355" s="10" t="s">
        <v>316</v>
      </c>
      <c r="C355" s="19">
        <v>2019</v>
      </c>
      <c r="D355" s="19">
        <v>0.4</v>
      </c>
      <c r="E355" s="9"/>
      <c r="F355" s="19">
        <v>10</v>
      </c>
      <c r="G355" s="66"/>
    </row>
    <row r="356" spans="1:7" s="8" customFormat="1" x14ac:dyDescent="0.25">
      <c r="A356" s="12" t="s">
        <v>74</v>
      </c>
      <c r="B356" s="10" t="s">
        <v>312</v>
      </c>
      <c r="C356" s="19">
        <v>2019</v>
      </c>
      <c r="D356" s="19">
        <v>0.4</v>
      </c>
      <c r="E356" s="9"/>
      <c r="F356" s="19">
        <v>10</v>
      </c>
      <c r="G356" s="66"/>
    </row>
    <row r="357" spans="1:7" s="8" customFormat="1" x14ac:dyDescent="0.25">
      <c r="A357" s="12" t="s">
        <v>74</v>
      </c>
      <c r="B357" s="10" t="s">
        <v>307</v>
      </c>
      <c r="C357" s="19">
        <v>2019</v>
      </c>
      <c r="D357" s="19">
        <v>0.4</v>
      </c>
      <c r="E357" s="9"/>
      <c r="F357" s="19">
        <v>10</v>
      </c>
      <c r="G357" s="65"/>
    </row>
    <row r="358" spans="1:7" s="8" customFormat="1" x14ac:dyDescent="0.25">
      <c r="A358" s="12" t="s">
        <v>74</v>
      </c>
      <c r="B358" s="10" t="s">
        <v>320</v>
      </c>
      <c r="C358" s="19">
        <v>2019</v>
      </c>
      <c r="D358" s="19">
        <v>0.4</v>
      </c>
      <c r="E358" s="9"/>
      <c r="F358" s="19">
        <v>15</v>
      </c>
      <c r="G358" s="20">
        <f>25775.69/1000+3*1.5*1491.84/1000-(21608.71/1000+2*1.5*1491.84/1000)</f>
        <v>6.4047399999999968</v>
      </c>
    </row>
    <row r="359" spans="1:7" s="8" customFormat="1" x14ac:dyDescent="0.25">
      <c r="A359" s="12" t="s">
        <v>321</v>
      </c>
      <c r="B359" s="10" t="s">
        <v>322</v>
      </c>
      <c r="C359" s="9">
        <v>2017</v>
      </c>
      <c r="D359" s="9">
        <v>0.4</v>
      </c>
      <c r="E359" s="9"/>
      <c r="F359" s="9">
        <v>7</v>
      </c>
      <c r="G359" s="20">
        <f>(2538.42+444.91+275.49)/1000+1*1.5*1007.27/1000</f>
        <v>4.7697249999999993</v>
      </c>
    </row>
    <row r="360" spans="1:7" s="8" customFormat="1" x14ac:dyDescent="0.25">
      <c r="A360" s="12" t="s">
        <v>321</v>
      </c>
      <c r="B360" s="10" t="s">
        <v>324</v>
      </c>
      <c r="C360" s="19">
        <v>2017</v>
      </c>
      <c r="D360" s="19">
        <v>0.4</v>
      </c>
      <c r="E360" s="9"/>
      <c r="F360" s="19">
        <v>15</v>
      </c>
      <c r="G360" s="21">
        <f>(1700.19+784.49)/1000+1*1.5*1007.27/1000</f>
        <v>3.9955850000000002</v>
      </c>
    </row>
    <row r="361" spans="1:7" s="8" customFormat="1" x14ac:dyDescent="0.25">
      <c r="A361" s="12" t="s">
        <v>321</v>
      </c>
      <c r="B361" s="10" t="s">
        <v>327</v>
      </c>
      <c r="C361" s="19">
        <v>2017</v>
      </c>
      <c r="D361" s="19">
        <v>0.4</v>
      </c>
      <c r="E361" s="9"/>
      <c r="F361" s="19">
        <v>15</v>
      </c>
      <c r="G361" s="21">
        <f>(2216.95+788.53+344.66)/1000+1*1.5*1007.27/1000</f>
        <v>4.861044999999999</v>
      </c>
    </row>
    <row r="362" spans="1:7" s="8" customFormat="1" x14ac:dyDescent="0.25">
      <c r="A362" s="12" t="s">
        <v>321</v>
      </c>
      <c r="B362" s="10" t="s">
        <v>192</v>
      </c>
      <c r="C362" s="9">
        <v>2018</v>
      </c>
      <c r="D362" s="9">
        <v>0.4</v>
      </c>
      <c r="E362" s="9"/>
      <c r="F362" s="19">
        <v>15</v>
      </c>
      <c r="G362" s="64">
        <f>(2505.66+2505.65+2688.9+648.11)/1000+2*1.5*1373.08/1000</f>
        <v>12.467559999999999</v>
      </c>
    </row>
    <row r="363" spans="1:7" s="8" customFormat="1" x14ac:dyDescent="0.25">
      <c r="A363" s="12" t="s">
        <v>321</v>
      </c>
      <c r="B363" s="10" t="s">
        <v>323</v>
      </c>
      <c r="C363" s="19">
        <v>2018</v>
      </c>
      <c r="D363" s="19">
        <v>0.4</v>
      </c>
      <c r="E363" s="9"/>
      <c r="F363" s="19">
        <v>20</v>
      </c>
      <c r="G363" s="65"/>
    </row>
    <row r="364" spans="1:7" s="8" customFormat="1" x14ac:dyDescent="0.25">
      <c r="A364" s="12" t="s">
        <v>321</v>
      </c>
      <c r="B364" s="10" t="s">
        <v>325</v>
      </c>
      <c r="C364" s="19">
        <v>2018</v>
      </c>
      <c r="D364" s="19">
        <v>0.4</v>
      </c>
      <c r="E364" s="9"/>
      <c r="F364" s="19">
        <v>15</v>
      </c>
      <c r="G364" s="64">
        <f>4688.8/1000+ROUND(32276.51/3*2,2)/1000+2*1.5*1373.08/1000</f>
        <v>30.325710000000001</v>
      </c>
    </row>
    <row r="365" spans="1:7" s="8" customFormat="1" x14ac:dyDescent="0.25">
      <c r="A365" s="12" t="s">
        <v>321</v>
      </c>
      <c r="B365" s="10" t="s">
        <v>326</v>
      </c>
      <c r="C365" s="19">
        <v>2018</v>
      </c>
      <c r="D365" s="19">
        <v>0.4</v>
      </c>
      <c r="E365" s="9"/>
      <c r="F365" s="19">
        <v>15</v>
      </c>
      <c r="G365" s="65"/>
    </row>
    <row r="366" spans="1:7" s="8" customFormat="1" x14ac:dyDescent="0.25">
      <c r="A366" s="12" t="s">
        <v>321</v>
      </c>
      <c r="B366" s="10" t="s">
        <v>157</v>
      </c>
      <c r="C366" s="19">
        <v>2018</v>
      </c>
      <c r="D366" s="19">
        <v>0.4</v>
      </c>
      <c r="E366" s="9"/>
      <c r="F366" s="19">
        <v>15</v>
      </c>
      <c r="G366" s="64">
        <f>(5076.85+4433.08+3132.98)/1000+2*1.5*1373.08/1000</f>
        <v>16.762149999999998</v>
      </c>
    </row>
    <row r="367" spans="1:7" s="8" customFormat="1" x14ac:dyDescent="0.25">
      <c r="A367" s="12" t="s">
        <v>321</v>
      </c>
      <c r="B367" s="10" t="s">
        <v>328</v>
      </c>
      <c r="C367" s="19">
        <v>2018</v>
      </c>
      <c r="D367" s="19">
        <v>0.4</v>
      </c>
      <c r="E367" s="9"/>
      <c r="F367" s="19">
        <v>15</v>
      </c>
      <c r="G367" s="65"/>
    </row>
    <row r="368" spans="1:7" s="8" customFormat="1" x14ac:dyDescent="0.25">
      <c r="A368" s="12" t="s">
        <v>321</v>
      </c>
      <c r="B368" s="10" t="s">
        <v>329</v>
      </c>
      <c r="C368" s="19">
        <v>2019</v>
      </c>
      <c r="D368" s="19">
        <v>0.4</v>
      </c>
      <c r="E368" s="9"/>
      <c r="F368" s="19">
        <v>15</v>
      </c>
      <c r="G368" s="64">
        <f>(5417.3+2708.65+660+80+806.21+170+2708.65+2708.65)/1000+5*1.5*1491.84/1000</f>
        <v>26.448259999999998</v>
      </c>
    </row>
    <row r="369" spans="1:7" s="8" customFormat="1" x14ac:dyDescent="0.25">
      <c r="A369" s="12" t="s">
        <v>321</v>
      </c>
      <c r="B369" s="10" t="s">
        <v>330</v>
      </c>
      <c r="C369" s="19">
        <v>2019</v>
      </c>
      <c r="D369" s="19">
        <v>0.4</v>
      </c>
      <c r="E369" s="9"/>
      <c r="F369" s="19">
        <v>15</v>
      </c>
      <c r="G369" s="66"/>
    </row>
    <row r="370" spans="1:7" s="8" customFormat="1" x14ac:dyDescent="0.25">
      <c r="A370" s="12" t="s">
        <v>321</v>
      </c>
      <c r="B370" s="10" t="s">
        <v>331</v>
      </c>
      <c r="C370" s="19">
        <v>2019</v>
      </c>
      <c r="D370" s="19">
        <v>0.4</v>
      </c>
      <c r="E370" s="9"/>
      <c r="F370" s="19">
        <v>15</v>
      </c>
      <c r="G370" s="66"/>
    </row>
    <row r="371" spans="1:7" s="8" customFormat="1" x14ac:dyDescent="0.25">
      <c r="A371" s="12" t="s">
        <v>321</v>
      </c>
      <c r="B371" s="10" t="s">
        <v>332</v>
      </c>
      <c r="C371" s="19">
        <v>2019</v>
      </c>
      <c r="D371" s="19">
        <v>0.4</v>
      </c>
      <c r="E371" s="9"/>
      <c r="F371" s="19">
        <v>15</v>
      </c>
      <c r="G371" s="66"/>
    </row>
    <row r="372" spans="1:7" s="8" customFormat="1" x14ac:dyDescent="0.25">
      <c r="A372" s="12" t="s">
        <v>321</v>
      </c>
      <c r="B372" s="10" t="s">
        <v>333</v>
      </c>
      <c r="C372" s="19">
        <v>2019</v>
      </c>
      <c r="D372" s="19">
        <v>0.4</v>
      </c>
      <c r="E372" s="9"/>
      <c r="F372" s="19">
        <v>15</v>
      </c>
      <c r="G372" s="65"/>
    </row>
    <row r="373" spans="1:7" s="8" customFormat="1" x14ac:dyDescent="0.25">
      <c r="A373" s="12" t="s">
        <v>321</v>
      </c>
      <c r="B373" s="10" t="s">
        <v>335</v>
      </c>
      <c r="C373" s="19">
        <v>2019</v>
      </c>
      <c r="D373" s="19">
        <v>0.4</v>
      </c>
      <c r="E373" s="9"/>
      <c r="F373" s="19">
        <v>15</v>
      </c>
      <c r="G373" s="64">
        <f>21608.71/1000+2*1.5*1491.84/1000</f>
        <v>26.084229999999998</v>
      </c>
    </row>
    <row r="374" spans="1:7" s="8" customFormat="1" x14ac:dyDescent="0.25">
      <c r="A374" s="12" t="s">
        <v>321</v>
      </c>
      <c r="B374" s="10" t="s">
        <v>334</v>
      </c>
      <c r="C374" s="19">
        <v>2019</v>
      </c>
      <c r="D374" s="19">
        <v>0.4</v>
      </c>
      <c r="E374" s="9"/>
      <c r="F374" s="19">
        <v>15</v>
      </c>
      <c r="G374" s="65"/>
    </row>
    <row r="375" spans="1:7" s="8" customFormat="1" x14ac:dyDescent="0.25">
      <c r="A375" s="7"/>
      <c r="C375" s="7"/>
      <c r="D375" s="7"/>
      <c r="E375" s="7"/>
      <c r="F375" s="7"/>
      <c r="G375" s="17"/>
    </row>
    <row r="376" spans="1:7" s="8" customFormat="1" x14ac:dyDescent="0.25">
      <c r="A376" s="7"/>
      <c r="C376" s="7"/>
      <c r="D376" s="7"/>
      <c r="E376" s="7"/>
      <c r="F376" s="7"/>
      <c r="G376" s="17"/>
    </row>
    <row r="377" spans="1:7" s="8" customFormat="1" x14ac:dyDescent="0.25">
      <c r="A377" s="7"/>
      <c r="C377" s="7"/>
      <c r="D377" s="7"/>
      <c r="E377" s="7"/>
      <c r="F377" s="7"/>
      <c r="G377" s="17"/>
    </row>
    <row r="378" spans="1:7" s="8" customFormat="1" x14ac:dyDescent="0.25">
      <c r="A378" s="7"/>
      <c r="C378" s="7"/>
      <c r="D378" s="7"/>
      <c r="E378" s="7"/>
      <c r="F378" s="7"/>
      <c r="G378" s="17"/>
    </row>
    <row r="379" spans="1:7" s="8" customFormat="1" x14ac:dyDescent="0.25">
      <c r="A379" s="7"/>
      <c r="C379" s="7"/>
      <c r="D379" s="7"/>
      <c r="E379" s="7"/>
      <c r="F379" s="7"/>
      <c r="G379" s="17"/>
    </row>
    <row r="380" spans="1:7" s="8" customFormat="1" x14ac:dyDescent="0.25">
      <c r="A380" s="7"/>
      <c r="C380" s="7"/>
      <c r="D380" s="7"/>
      <c r="E380" s="7"/>
      <c r="F380" s="7"/>
      <c r="G380" s="17"/>
    </row>
    <row r="381" spans="1:7" s="8" customFormat="1" x14ac:dyDescent="0.25">
      <c r="A381" s="7"/>
      <c r="C381" s="7"/>
      <c r="D381" s="7"/>
      <c r="E381" s="7"/>
      <c r="F381" s="7"/>
      <c r="G381" s="17"/>
    </row>
    <row r="382" spans="1:7" s="8" customFormat="1" x14ac:dyDescent="0.25">
      <c r="A382" s="7"/>
      <c r="C382" s="7"/>
      <c r="D382" s="7"/>
      <c r="E382" s="7"/>
      <c r="F382" s="7"/>
      <c r="G382" s="17"/>
    </row>
    <row r="383" spans="1:7" s="8" customFormat="1" x14ac:dyDescent="0.25">
      <c r="A383" s="7"/>
      <c r="C383" s="7"/>
      <c r="D383" s="7"/>
      <c r="E383" s="7"/>
      <c r="F383" s="7"/>
      <c r="G383" s="17"/>
    </row>
    <row r="384" spans="1:7" s="8" customFormat="1" x14ac:dyDescent="0.25">
      <c r="A384" s="7"/>
      <c r="C384" s="7"/>
      <c r="D384" s="7"/>
      <c r="E384" s="7"/>
      <c r="F384" s="7"/>
      <c r="G384" s="17"/>
    </row>
    <row r="385" spans="1:7" s="8" customFormat="1" x14ac:dyDescent="0.25">
      <c r="A385" s="7"/>
      <c r="C385" s="7"/>
      <c r="D385" s="7"/>
      <c r="E385" s="7"/>
      <c r="F385" s="7"/>
      <c r="G385" s="17"/>
    </row>
    <row r="386" spans="1:7" s="8" customFormat="1" x14ac:dyDescent="0.25">
      <c r="A386" s="7"/>
      <c r="C386" s="7"/>
      <c r="D386" s="7"/>
      <c r="E386" s="7"/>
      <c r="F386" s="7"/>
      <c r="G386" s="17"/>
    </row>
    <row r="387" spans="1:7" s="8" customFormat="1" x14ac:dyDescent="0.25">
      <c r="A387" s="7"/>
      <c r="C387" s="7"/>
      <c r="D387" s="7"/>
      <c r="E387" s="7"/>
      <c r="F387" s="7"/>
      <c r="G387" s="17"/>
    </row>
    <row r="388" spans="1:7" s="8" customFormat="1" x14ac:dyDescent="0.25">
      <c r="A388" s="7"/>
      <c r="C388" s="7"/>
      <c r="D388" s="7"/>
      <c r="E388" s="7"/>
      <c r="F388" s="7"/>
      <c r="G388" s="17"/>
    </row>
    <row r="389" spans="1:7" s="8" customFormat="1" x14ac:dyDescent="0.25">
      <c r="A389" s="7"/>
      <c r="C389" s="7"/>
      <c r="D389" s="7"/>
      <c r="E389" s="7"/>
      <c r="F389" s="7"/>
      <c r="G389" s="17"/>
    </row>
    <row r="390" spans="1:7" s="8" customFormat="1" x14ac:dyDescent="0.25">
      <c r="A390" s="7"/>
      <c r="C390" s="7"/>
      <c r="D390" s="7"/>
      <c r="E390" s="7"/>
      <c r="F390" s="7"/>
      <c r="G390" s="17"/>
    </row>
    <row r="391" spans="1:7" s="8" customFormat="1" x14ac:dyDescent="0.25">
      <c r="A391" s="7"/>
      <c r="C391" s="7"/>
      <c r="D391" s="7"/>
      <c r="E391" s="7"/>
      <c r="F391" s="7"/>
      <c r="G391" s="17"/>
    </row>
    <row r="392" spans="1:7" s="8" customFormat="1" x14ac:dyDescent="0.25">
      <c r="A392" s="7"/>
      <c r="C392" s="7"/>
      <c r="D392" s="7"/>
      <c r="E392" s="7"/>
      <c r="F392" s="7"/>
      <c r="G392" s="17"/>
    </row>
    <row r="393" spans="1:7" s="8" customFormat="1" x14ac:dyDescent="0.25">
      <c r="A393" s="7"/>
      <c r="C393" s="7"/>
      <c r="D393" s="7"/>
      <c r="E393" s="7"/>
      <c r="F393" s="7"/>
      <c r="G393" s="17"/>
    </row>
    <row r="394" spans="1:7" s="8" customFormat="1" x14ac:dyDescent="0.25">
      <c r="A394" s="7"/>
      <c r="C394" s="7"/>
      <c r="D394" s="7"/>
      <c r="E394" s="7"/>
      <c r="F394" s="7"/>
      <c r="G394" s="17"/>
    </row>
    <row r="395" spans="1:7" s="8" customFormat="1" x14ac:dyDescent="0.25">
      <c r="A395" s="7"/>
      <c r="C395" s="7"/>
      <c r="D395" s="7"/>
      <c r="E395" s="7"/>
      <c r="F395" s="7"/>
      <c r="G395" s="17"/>
    </row>
    <row r="396" spans="1:7" s="8" customFormat="1" x14ac:dyDescent="0.25">
      <c r="A396" s="7"/>
      <c r="C396" s="7"/>
      <c r="D396" s="7"/>
      <c r="E396" s="7"/>
      <c r="F396" s="7"/>
      <c r="G396" s="17"/>
    </row>
    <row r="397" spans="1:7" s="8" customFormat="1" x14ac:dyDescent="0.25">
      <c r="A397" s="7"/>
      <c r="C397" s="7"/>
      <c r="D397" s="7"/>
      <c r="E397" s="7"/>
      <c r="F397" s="7"/>
      <c r="G397" s="17"/>
    </row>
    <row r="398" spans="1:7" s="8" customFormat="1" x14ac:dyDescent="0.25">
      <c r="A398" s="7"/>
      <c r="C398" s="7"/>
      <c r="D398" s="7"/>
      <c r="E398" s="7"/>
      <c r="F398" s="7"/>
      <c r="G398" s="17"/>
    </row>
    <row r="399" spans="1:7" s="8" customFormat="1" x14ac:dyDescent="0.25">
      <c r="A399" s="7"/>
      <c r="C399" s="7"/>
      <c r="D399" s="7"/>
      <c r="E399" s="7"/>
      <c r="F399" s="7"/>
      <c r="G399" s="17"/>
    </row>
    <row r="400" spans="1:7" s="8" customFormat="1" x14ac:dyDescent="0.25">
      <c r="A400" s="7"/>
      <c r="C400" s="7"/>
      <c r="D400" s="7"/>
      <c r="E400" s="7"/>
      <c r="F400" s="7"/>
      <c r="G400" s="17"/>
    </row>
    <row r="401" spans="1:7" s="8" customFormat="1" x14ac:dyDescent="0.25">
      <c r="A401" s="7"/>
      <c r="C401" s="7"/>
      <c r="D401" s="7"/>
      <c r="E401" s="7"/>
      <c r="F401" s="7"/>
      <c r="G401" s="17"/>
    </row>
    <row r="402" spans="1:7" s="8" customFormat="1" x14ac:dyDescent="0.25">
      <c r="A402" s="7"/>
      <c r="C402" s="7"/>
      <c r="D402" s="7"/>
      <c r="E402" s="7"/>
      <c r="F402" s="7"/>
      <c r="G402" s="17"/>
    </row>
    <row r="403" spans="1:7" s="8" customFormat="1" x14ac:dyDescent="0.25">
      <c r="A403" s="7"/>
      <c r="C403" s="7"/>
      <c r="D403" s="7"/>
      <c r="E403" s="7"/>
      <c r="F403" s="7"/>
      <c r="G403" s="17"/>
    </row>
    <row r="404" spans="1:7" s="8" customFormat="1" x14ac:dyDescent="0.25">
      <c r="A404" s="7"/>
      <c r="C404" s="7"/>
      <c r="D404" s="7"/>
      <c r="E404" s="7"/>
      <c r="F404" s="7"/>
      <c r="G404" s="17"/>
    </row>
    <row r="405" spans="1:7" s="8" customFormat="1" x14ac:dyDescent="0.25">
      <c r="A405" s="7"/>
      <c r="C405" s="7"/>
      <c r="D405" s="7"/>
      <c r="E405" s="7"/>
      <c r="F405" s="7"/>
      <c r="G405" s="17"/>
    </row>
    <row r="406" spans="1:7" s="8" customFormat="1" x14ac:dyDescent="0.25">
      <c r="A406" s="7"/>
      <c r="C406" s="7"/>
      <c r="D406" s="7"/>
      <c r="E406" s="7"/>
      <c r="F406" s="7"/>
      <c r="G406" s="17"/>
    </row>
    <row r="407" spans="1:7" s="8" customFormat="1" x14ac:dyDescent="0.25">
      <c r="A407" s="7"/>
      <c r="C407" s="7"/>
      <c r="D407" s="7"/>
      <c r="E407" s="7"/>
      <c r="F407" s="7"/>
      <c r="G407" s="17"/>
    </row>
    <row r="408" spans="1:7" s="8" customFormat="1" x14ac:dyDescent="0.25">
      <c r="A408" s="7"/>
      <c r="C408" s="7"/>
      <c r="D408" s="7"/>
      <c r="E408" s="7"/>
      <c r="F408" s="7"/>
      <c r="G408" s="17"/>
    </row>
    <row r="409" spans="1:7" s="8" customFormat="1" x14ac:dyDescent="0.25">
      <c r="A409" s="7"/>
      <c r="C409" s="7"/>
      <c r="D409" s="7"/>
      <c r="E409" s="7"/>
      <c r="F409" s="7"/>
      <c r="G409" s="17"/>
    </row>
    <row r="410" spans="1:7" s="8" customFormat="1" x14ac:dyDescent="0.25">
      <c r="A410" s="7"/>
      <c r="C410" s="7"/>
      <c r="D410" s="7"/>
      <c r="E410" s="7"/>
      <c r="F410" s="7"/>
      <c r="G410" s="17"/>
    </row>
    <row r="411" spans="1:7" s="8" customFormat="1" x14ac:dyDescent="0.25">
      <c r="A411" s="7"/>
      <c r="C411" s="7"/>
      <c r="D411" s="7"/>
      <c r="E411" s="7"/>
      <c r="F411" s="7"/>
      <c r="G411" s="17"/>
    </row>
    <row r="412" spans="1:7" s="8" customFormat="1" x14ac:dyDescent="0.25">
      <c r="A412" s="7"/>
      <c r="C412" s="7"/>
      <c r="D412" s="7"/>
      <c r="E412" s="7"/>
      <c r="F412" s="7"/>
      <c r="G412" s="17"/>
    </row>
    <row r="413" spans="1:7" s="8" customFormat="1" x14ac:dyDescent="0.25">
      <c r="A413" s="7"/>
      <c r="C413" s="7"/>
      <c r="D413" s="7"/>
      <c r="E413" s="7"/>
      <c r="F413" s="7"/>
      <c r="G413" s="17"/>
    </row>
    <row r="414" spans="1:7" s="8" customFormat="1" x14ac:dyDescent="0.25">
      <c r="A414" s="7"/>
      <c r="C414" s="7"/>
      <c r="D414" s="7"/>
      <c r="E414" s="7"/>
      <c r="F414" s="7"/>
      <c r="G414" s="17"/>
    </row>
    <row r="415" spans="1:7" s="8" customFormat="1" x14ac:dyDescent="0.25">
      <c r="A415" s="7"/>
      <c r="C415" s="7"/>
      <c r="D415" s="7"/>
      <c r="E415" s="7"/>
      <c r="F415" s="7"/>
      <c r="G415" s="17"/>
    </row>
    <row r="416" spans="1:7" s="8" customFormat="1" x14ac:dyDescent="0.25">
      <c r="A416" s="7"/>
      <c r="C416" s="7"/>
      <c r="D416" s="7"/>
      <c r="E416" s="7"/>
      <c r="F416" s="7"/>
      <c r="G416" s="17"/>
    </row>
    <row r="417" spans="1:7" s="8" customFormat="1" x14ac:dyDescent="0.25">
      <c r="A417" s="7"/>
      <c r="C417" s="7"/>
      <c r="D417" s="7"/>
      <c r="E417" s="7"/>
      <c r="F417" s="7"/>
      <c r="G417" s="17"/>
    </row>
    <row r="418" spans="1:7" s="8" customFormat="1" x14ac:dyDescent="0.25">
      <c r="A418" s="7"/>
      <c r="C418" s="7"/>
      <c r="D418" s="7"/>
      <c r="E418" s="7"/>
      <c r="F418" s="7"/>
      <c r="G418" s="17"/>
    </row>
    <row r="419" spans="1:7" s="8" customFormat="1" x14ac:dyDescent="0.25">
      <c r="A419" s="7"/>
      <c r="C419" s="7"/>
      <c r="D419" s="7"/>
      <c r="E419" s="7"/>
      <c r="F419" s="7"/>
      <c r="G419" s="17"/>
    </row>
    <row r="420" spans="1:7" s="8" customFormat="1" x14ac:dyDescent="0.25">
      <c r="A420" s="7"/>
      <c r="C420" s="7"/>
      <c r="D420" s="7"/>
      <c r="E420" s="7"/>
      <c r="F420" s="7"/>
      <c r="G420" s="17"/>
    </row>
    <row r="421" spans="1:7" s="8" customFormat="1" x14ac:dyDescent="0.25">
      <c r="A421" s="7"/>
      <c r="C421" s="7"/>
      <c r="D421" s="7"/>
      <c r="E421" s="7"/>
      <c r="F421" s="7"/>
      <c r="G421" s="17"/>
    </row>
    <row r="422" spans="1:7" s="8" customFormat="1" x14ac:dyDescent="0.25">
      <c r="A422" s="7"/>
      <c r="C422" s="7"/>
      <c r="D422" s="7"/>
      <c r="E422" s="7"/>
      <c r="F422" s="7"/>
      <c r="G422" s="17"/>
    </row>
    <row r="423" spans="1:7" s="8" customFormat="1" x14ac:dyDescent="0.25">
      <c r="A423" s="7"/>
      <c r="C423" s="7"/>
      <c r="D423" s="7"/>
      <c r="E423" s="7"/>
      <c r="F423" s="7"/>
      <c r="G423" s="17"/>
    </row>
    <row r="424" spans="1:7" s="8" customFormat="1" x14ac:dyDescent="0.25">
      <c r="A424" s="7"/>
      <c r="C424" s="7"/>
      <c r="D424" s="7"/>
      <c r="E424" s="7"/>
      <c r="F424" s="7"/>
      <c r="G424" s="17"/>
    </row>
    <row r="425" spans="1:7" s="8" customFormat="1" x14ac:dyDescent="0.25">
      <c r="A425" s="7"/>
      <c r="C425" s="7"/>
      <c r="D425" s="7"/>
      <c r="E425" s="7"/>
      <c r="F425" s="7"/>
      <c r="G425" s="17"/>
    </row>
    <row r="426" spans="1:7" s="8" customFormat="1" x14ac:dyDescent="0.25">
      <c r="A426" s="7"/>
      <c r="C426" s="7"/>
      <c r="D426" s="7"/>
      <c r="E426" s="7"/>
      <c r="F426" s="7"/>
      <c r="G426" s="17"/>
    </row>
    <row r="427" spans="1:7" s="8" customFormat="1" x14ac:dyDescent="0.25">
      <c r="A427" s="7"/>
      <c r="C427" s="7"/>
      <c r="D427" s="7"/>
      <c r="E427" s="7"/>
      <c r="F427" s="7"/>
      <c r="G427" s="17"/>
    </row>
    <row r="428" spans="1:7" s="8" customFormat="1" x14ac:dyDescent="0.25">
      <c r="A428" s="7"/>
      <c r="C428" s="7"/>
      <c r="D428" s="7"/>
      <c r="E428" s="7"/>
      <c r="F428" s="7"/>
      <c r="G428" s="17"/>
    </row>
    <row r="429" spans="1:7" s="8" customFormat="1" x14ac:dyDescent="0.25">
      <c r="A429" s="7"/>
      <c r="C429" s="7"/>
      <c r="D429" s="7"/>
      <c r="E429" s="7"/>
      <c r="F429" s="7"/>
      <c r="G429" s="17"/>
    </row>
    <row r="430" spans="1:7" s="8" customFormat="1" x14ac:dyDescent="0.25">
      <c r="A430" s="7"/>
      <c r="C430" s="7"/>
      <c r="D430" s="7"/>
      <c r="E430" s="7"/>
      <c r="F430" s="7"/>
      <c r="G430" s="17"/>
    </row>
    <row r="431" spans="1:7" s="8" customFormat="1" x14ac:dyDescent="0.25">
      <c r="A431" s="7"/>
      <c r="C431" s="7"/>
      <c r="D431" s="7"/>
      <c r="E431" s="7"/>
      <c r="F431" s="7"/>
      <c r="G431" s="17"/>
    </row>
    <row r="432" spans="1:7" s="8" customFormat="1" x14ac:dyDescent="0.25">
      <c r="A432" s="7"/>
      <c r="C432" s="7"/>
      <c r="D432" s="7"/>
      <c r="E432" s="7"/>
      <c r="F432" s="7"/>
      <c r="G432" s="17"/>
    </row>
    <row r="433" spans="1:7" s="8" customFormat="1" x14ac:dyDescent="0.25">
      <c r="A433" s="7"/>
      <c r="C433" s="7"/>
      <c r="D433" s="7"/>
      <c r="E433" s="7"/>
      <c r="F433" s="7"/>
      <c r="G433" s="17"/>
    </row>
    <row r="434" spans="1:7" s="8" customFormat="1" x14ac:dyDescent="0.25">
      <c r="A434" s="7"/>
      <c r="C434" s="7"/>
      <c r="D434" s="7"/>
      <c r="E434" s="7"/>
      <c r="F434" s="7"/>
      <c r="G434" s="17"/>
    </row>
    <row r="435" spans="1:7" s="8" customFormat="1" x14ac:dyDescent="0.25">
      <c r="A435" s="7"/>
      <c r="C435" s="7"/>
      <c r="D435" s="7"/>
      <c r="E435" s="7"/>
      <c r="F435" s="7"/>
      <c r="G435" s="17"/>
    </row>
    <row r="436" spans="1:7" s="8" customFormat="1" x14ac:dyDescent="0.25">
      <c r="A436" s="7"/>
      <c r="C436" s="7"/>
      <c r="D436" s="7"/>
      <c r="E436" s="7"/>
      <c r="F436" s="7"/>
      <c r="G436" s="17"/>
    </row>
    <row r="437" spans="1:7" s="8" customFormat="1" x14ac:dyDescent="0.25">
      <c r="A437" s="7"/>
      <c r="C437" s="7"/>
      <c r="D437" s="7"/>
      <c r="E437" s="7"/>
      <c r="F437" s="7"/>
      <c r="G437" s="17"/>
    </row>
    <row r="438" spans="1:7" s="8" customFormat="1" x14ac:dyDescent="0.25">
      <c r="A438" s="7"/>
      <c r="C438" s="7"/>
      <c r="D438" s="7"/>
      <c r="E438" s="7"/>
      <c r="F438" s="7"/>
      <c r="G438" s="17"/>
    </row>
    <row r="439" spans="1:7" s="8" customFormat="1" x14ac:dyDescent="0.25">
      <c r="A439" s="7"/>
      <c r="C439" s="7"/>
      <c r="D439" s="7"/>
      <c r="E439" s="7"/>
      <c r="F439" s="7"/>
      <c r="G439" s="17"/>
    </row>
    <row r="440" spans="1:7" s="8" customFormat="1" x14ac:dyDescent="0.25">
      <c r="A440" s="7"/>
      <c r="C440" s="7"/>
      <c r="D440" s="7"/>
      <c r="E440" s="7"/>
      <c r="F440" s="7"/>
      <c r="G440" s="17"/>
    </row>
    <row r="441" spans="1:7" s="8" customFormat="1" x14ac:dyDescent="0.25">
      <c r="A441" s="7"/>
      <c r="C441" s="7"/>
      <c r="D441" s="7"/>
      <c r="E441" s="7"/>
      <c r="F441" s="7"/>
      <c r="G441" s="17"/>
    </row>
    <row r="442" spans="1:7" s="8" customFormat="1" x14ac:dyDescent="0.25">
      <c r="A442" s="7"/>
      <c r="C442" s="7"/>
      <c r="D442" s="7"/>
      <c r="E442" s="7"/>
      <c r="F442" s="7"/>
      <c r="G442" s="17"/>
    </row>
    <row r="443" spans="1:7" s="8" customFormat="1" x14ac:dyDescent="0.25">
      <c r="A443" s="7"/>
      <c r="C443" s="7"/>
      <c r="D443" s="7"/>
      <c r="E443" s="7"/>
      <c r="F443" s="7"/>
      <c r="G443" s="17"/>
    </row>
    <row r="444" spans="1:7" s="8" customFormat="1" x14ac:dyDescent="0.25">
      <c r="A444" s="7"/>
      <c r="C444" s="7"/>
      <c r="D444" s="7"/>
      <c r="E444" s="7"/>
      <c r="F444" s="7"/>
      <c r="G444" s="17"/>
    </row>
    <row r="445" spans="1:7" s="8" customFormat="1" x14ac:dyDescent="0.25">
      <c r="A445" s="7"/>
      <c r="C445" s="7"/>
      <c r="D445" s="7"/>
      <c r="E445" s="7"/>
      <c r="F445" s="7"/>
      <c r="G445" s="17"/>
    </row>
    <row r="446" spans="1:7" s="8" customFormat="1" x14ac:dyDescent="0.25">
      <c r="A446" s="7"/>
      <c r="C446" s="7"/>
      <c r="D446" s="7"/>
      <c r="E446" s="7"/>
      <c r="F446" s="7"/>
      <c r="G446" s="17"/>
    </row>
    <row r="447" spans="1:7" s="8" customFormat="1" x14ac:dyDescent="0.25">
      <c r="A447" s="7"/>
      <c r="C447" s="7"/>
      <c r="D447" s="7"/>
      <c r="E447" s="7"/>
      <c r="F447" s="7"/>
      <c r="G447" s="17"/>
    </row>
    <row r="448" spans="1:7" s="8" customFormat="1" x14ac:dyDescent="0.25">
      <c r="A448" s="7"/>
      <c r="C448" s="7"/>
      <c r="D448" s="7"/>
      <c r="E448" s="7"/>
      <c r="F448" s="7"/>
      <c r="G448" s="17"/>
    </row>
    <row r="449" spans="1:7" s="8" customFormat="1" x14ac:dyDescent="0.25">
      <c r="A449" s="7"/>
      <c r="C449" s="7"/>
      <c r="D449" s="7"/>
      <c r="E449" s="7"/>
      <c r="F449" s="7"/>
      <c r="G449" s="17"/>
    </row>
    <row r="450" spans="1:7" s="8" customFormat="1" x14ac:dyDescent="0.25">
      <c r="A450" s="7"/>
      <c r="C450" s="7"/>
      <c r="D450" s="7"/>
      <c r="E450" s="7"/>
      <c r="F450" s="7"/>
      <c r="G450" s="17"/>
    </row>
    <row r="451" spans="1:7" s="8" customFormat="1" x14ac:dyDescent="0.25">
      <c r="A451" s="7"/>
      <c r="C451" s="7"/>
      <c r="D451" s="7"/>
      <c r="E451" s="7"/>
      <c r="F451" s="7"/>
      <c r="G451" s="17"/>
    </row>
    <row r="452" spans="1:7" s="8" customFormat="1" x14ac:dyDescent="0.25">
      <c r="A452" s="7"/>
      <c r="C452" s="7"/>
      <c r="D452" s="7"/>
      <c r="E452" s="7"/>
      <c r="F452" s="7"/>
      <c r="G452" s="17"/>
    </row>
    <row r="453" spans="1:7" s="8" customFormat="1" x14ac:dyDescent="0.25">
      <c r="A453" s="7"/>
      <c r="C453" s="7"/>
      <c r="D453" s="7"/>
      <c r="E453" s="7"/>
      <c r="F453" s="7"/>
      <c r="G453" s="17"/>
    </row>
    <row r="454" spans="1:7" s="8" customFormat="1" x14ac:dyDescent="0.25">
      <c r="A454" s="7"/>
      <c r="C454" s="7"/>
      <c r="D454" s="7"/>
      <c r="E454" s="7"/>
      <c r="F454" s="7"/>
      <c r="G454" s="17"/>
    </row>
    <row r="455" spans="1:7" s="8" customFormat="1" x14ac:dyDescent="0.25">
      <c r="A455" s="7"/>
      <c r="C455" s="7"/>
      <c r="D455" s="7"/>
      <c r="E455" s="7"/>
      <c r="F455" s="7"/>
      <c r="G455" s="17"/>
    </row>
    <row r="456" spans="1:7" s="8" customFormat="1" x14ac:dyDescent="0.25">
      <c r="A456" s="7"/>
      <c r="C456" s="7"/>
      <c r="D456" s="7"/>
      <c r="E456" s="7"/>
      <c r="F456" s="7"/>
      <c r="G456" s="17"/>
    </row>
    <row r="457" spans="1:7" s="8" customFormat="1" x14ac:dyDescent="0.25">
      <c r="A457" s="7"/>
      <c r="C457" s="7"/>
      <c r="D457" s="7"/>
      <c r="E457" s="7"/>
      <c r="F457" s="7"/>
      <c r="G457" s="17"/>
    </row>
    <row r="458" spans="1:7" s="8" customFormat="1" x14ac:dyDescent="0.25">
      <c r="A458" s="7"/>
      <c r="C458" s="7"/>
      <c r="D458" s="7"/>
      <c r="E458" s="7"/>
      <c r="F458" s="7"/>
      <c r="G458" s="17"/>
    </row>
    <row r="459" spans="1:7" s="8" customFormat="1" x14ac:dyDescent="0.25">
      <c r="A459" s="7"/>
      <c r="C459" s="7"/>
      <c r="D459" s="7"/>
      <c r="E459" s="7"/>
      <c r="F459" s="7"/>
      <c r="G459" s="17"/>
    </row>
    <row r="460" spans="1:7" s="8" customFormat="1" x14ac:dyDescent="0.25">
      <c r="A460" s="7"/>
      <c r="C460" s="7"/>
      <c r="D460" s="7"/>
      <c r="E460" s="7"/>
      <c r="F460" s="7"/>
      <c r="G460" s="17"/>
    </row>
    <row r="461" spans="1:7" s="8" customFormat="1" x14ac:dyDescent="0.25">
      <c r="A461" s="7"/>
      <c r="C461" s="7"/>
      <c r="D461" s="7"/>
      <c r="E461" s="7"/>
      <c r="F461" s="7"/>
      <c r="G461" s="17"/>
    </row>
    <row r="462" spans="1:7" s="8" customFormat="1" x14ac:dyDescent="0.25">
      <c r="A462" s="7"/>
      <c r="C462" s="7"/>
      <c r="D462" s="7"/>
      <c r="E462" s="7"/>
      <c r="F462" s="7"/>
      <c r="G462" s="17"/>
    </row>
    <row r="463" spans="1:7" s="8" customFormat="1" x14ac:dyDescent="0.25">
      <c r="A463" s="7"/>
      <c r="C463" s="7"/>
      <c r="D463" s="7"/>
      <c r="E463" s="7"/>
      <c r="F463" s="7"/>
      <c r="G463" s="17"/>
    </row>
    <row r="464" spans="1:7" s="8" customFormat="1" x14ac:dyDescent="0.25">
      <c r="A464" s="7"/>
      <c r="C464" s="7"/>
      <c r="D464" s="7"/>
      <c r="E464" s="7"/>
      <c r="F464" s="7"/>
      <c r="G464" s="17"/>
    </row>
    <row r="465" spans="1:7" s="8" customFormat="1" x14ac:dyDescent="0.25">
      <c r="A465" s="7"/>
      <c r="C465" s="7"/>
      <c r="D465" s="7"/>
      <c r="E465" s="7"/>
      <c r="F465" s="7"/>
      <c r="G465" s="17"/>
    </row>
    <row r="466" spans="1:7" s="8" customFormat="1" x14ac:dyDescent="0.25">
      <c r="A466" s="7"/>
      <c r="C466" s="7"/>
      <c r="D466" s="7"/>
      <c r="E466" s="7"/>
      <c r="F466" s="7"/>
      <c r="G466" s="17"/>
    </row>
    <row r="467" spans="1:7" s="8" customFormat="1" x14ac:dyDescent="0.25">
      <c r="A467" s="7"/>
      <c r="C467" s="7"/>
      <c r="D467" s="7"/>
      <c r="E467" s="7"/>
      <c r="F467" s="7"/>
      <c r="G467" s="17"/>
    </row>
    <row r="468" spans="1:7" s="8" customFormat="1" x14ac:dyDescent="0.25">
      <c r="A468" s="7"/>
      <c r="C468" s="7"/>
      <c r="D468" s="7"/>
      <c r="E468" s="7"/>
      <c r="F468" s="7"/>
      <c r="G468" s="17"/>
    </row>
    <row r="469" spans="1:7" s="8" customFormat="1" x14ac:dyDescent="0.25">
      <c r="A469" s="7"/>
      <c r="C469" s="7"/>
      <c r="D469" s="7"/>
      <c r="E469" s="7"/>
      <c r="F469" s="7"/>
      <c r="G469" s="17"/>
    </row>
    <row r="470" spans="1:7" s="8" customFormat="1" x14ac:dyDescent="0.25">
      <c r="A470" s="7"/>
      <c r="C470" s="7"/>
      <c r="D470" s="7"/>
      <c r="E470" s="7"/>
      <c r="F470" s="7"/>
      <c r="G470" s="17"/>
    </row>
    <row r="471" spans="1:7" s="8" customFormat="1" x14ac:dyDescent="0.25">
      <c r="A471" s="7"/>
      <c r="C471" s="7"/>
      <c r="D471" s="7"/>
      <c r="E471" s="7"/>
      <c r="F471" s="7"/>
      <c r="G471" s="17"/>
    </row>
    <row r="472" spans="1:7" s="8" customFormat="1" x14ac:dyDescent="0.25">
      <c r="A472" s="7"/>
      <c r="C472" s="7"/>
      <c r="D472" s="7"/>
      <c r="E472" s="7"/>
      <c r="F472" s="7"/>
      <c r="G472" s="17"/>
    </row>
    <row r="473" spans="1:7" s="8" customFormat="1" x14ac:dyDescent="0.25">
      <c r="A473" s="7"/>
      <c r="C473" s="7"/>
      <c r="D473" s="7"/>
      <c r="E473" s="7"/>
      <c r="F473" s="7"/>
      <c r="G473" s="17"/>
    </row>
    <row r="474" spans="1:7" s="8" customFormat="1" x14ac:dyDescent="0.25">
      <c r="A474" s="7"/>
      <c r="C474" s="7"/>
      <c r="D474" s="7"/>
      <c r="E474" s="7"/>
      <c r="F474" s="7"/>
      <c r="G474" s="17"/>
    </row>
    <row r="475" spans="1:7" s="8" customFormat="1" x14ac:dyDescent="0.25">
      <c r="A475" s="7"/>
      <c r="C475" s="7"/>
      <c r="D475" s="7"/>
      <c r="E475" s="7"/>
      <c r="F475" s="7"/>
      <c r="G475" s="17"/>
    </row>
    <row r="476" spans="1:7" s="8" customFormat="1" x14ac:dyDescent="0.25">
      <c r="A476" s="7"/>
      <c r="C476" s="7"/>
      <c r="D476" s="7"/>
      <c r="E476" s="7"/>
      <c r="F476" s="7"/>
      <c r="G476" s="17"/>
    </row>
    <row r="477" spans="1:7" s="8" customFormat="1" x14ac:dyDescent="0.25">
      <c r="A477" s="7"/>
      <c r="C477" s="7"/>
      <c r="D477" s="7"/>
      <c r="E477" s="7"/>
      <c r="F477" s="7"/>
      <c r="G477" s="17"/>
    </row>
    <row r="478" spans="1:7" s="8" customFormat="1" x14ac:dyDescent="0.25">
      <c r="A478" s="7"/>
      <c r="C478" s="7"/>
      <c r="D478" s="7"/>
      <c r="E478" s="7"/>
      <c r="F478" s="7"/>
      <c r="G478" s="17"/>
    </row>
    <row r="479" spans="1:7" s="8" customFormat="1" x14ac:dyDescent="0.25">
      <c r="A479" s="7"/>
      <c r="C479" s="7"/>
      <c r="D479" s="7"/>
      <c r="E479" s="7"/>
      <c r="F479" s="7"/>
      <c r="G479" s="17"/>
    </row>
    <row r="480" spans="1:7" s="8" customFormat="1" x14ac:dyDescent="0.25">
      <c r="A480" s="7"/>
      <c r="C480" s="7"/>
      <c r="D480" s="7"/>
      <c r="E480" s="7"/>
      <c r="F480" s="7"/>
      <c r="G480" s="17"/>
    </row>
    <row r="481" spans="1:7" s="8" customFormat="1" x14ac:dyDescent="0.25">
      <c r="A481" s="7"/>
      <c r="C481" s="7"/>
      <c r="D481" s="7"/>
      <c r="E481" s="7"/>
      <c r="F481" s="7"/>
      <c r="G481" s="17"/>
    </row>
    <row r="482" spans="1:7" s="8" customFormat="1" x14ac:dyDescent="0.25">
      <c r="A482" s="7"/>
      <c r="C482" s="7"/>
      <c r="D482" s="7"/>
      <c r="E482" s="7"/>
      <c r="F482" s="7"/>
      <c r="G482" s="17"/>
    </row>
    <row r="483" spans="1:7" s="8" customFormat="1" x14ac:dyDescent="0.25">
      <c r="A483" s="7"/>
      <c r="C483" s="7"/>
      <c r="D483" s="7"/>
      <c r="E483" s="7"/>
      <c r="F483" s="7"/>
      <c r="G483" s="17"/>
    </row>
    <row r="484" spans="1:7" s="8" customFormat="1" x14ac:dyDescent="0.25">
      <c r="A484" s="7"/>
      <c r="C484" s="7"/>
      <c r="D484" s="7"/>
      <c r="E484" s="7"/>
      <c r="F484" s="7"/>
      <c r="G484" s="17"/>
    </row>
    <row r="485" spans="1:7" s="8" customFormat="1" x14ac:dyDescent="0.25">
      <c r="A485" s="7"/>
      <c r="C485" s="7"/>
      <c r="D485" s="7"/>
      <c r="E485" s="7"/>
      <c r="F485" s="7"/>
      <c r="G485" s="17"/>
    </row>
    <row r="486" spans="1:7" s="8" customFormat="1" x14ac:dyDescent="0.25">
      <c r="A486" s="7"/>
      <c r="C486" s="7"/>
      <c r="D486" s="7"/>
      <c r="E486" s="7"/>
      <c r="F486" s="7"/>
      <c r="G486" s="17"/>
    </row>
    <row r="487" spans="1:7" s="8" customFormat="1" x14ac:dyDescent="0.25">
      <c r="A487" s="7"/>
      <c r="C487" s="7"/>
      <c r="D487" s="7"/>
      <c r="E487" s="7"/>
      <c r="F487" s="7"/>
      <c r="G487" s="17"/>
    </row>
    <row r="488" spans="1:7" s="8" customFormat="1" x14ac:dyDescent="0.25">
      <c r="A488" s="7"/>
      <c r="C488" s="7"/>
      <c r="D488" s="7"/>
      <c r="E488" s="7"/>
      <c r="F488" s="7"/>
      <c r="G488" s="17"/>
    </row>
    <row r="489" spans="1:7" s="8" customFormat="1" x14ac:dyDescent="0.25">
      <c r="A489" s="7"/>
      <c r="C489" s="7"/>
      <c r="D489" s="7"/>
      <c r="E489" s="7"/>
      <c r="F489" s="7"/>
      <c r="G489" s="17"/>
    </row>
    <row r="490" spans="1:7" s="8" customFormat="1" x14ac:dyDescent="0.25">
      <c r="A490" s="7"/>
      <c r="C490" s="7"/>
      <c r="D490" s="7"/>
      <c r="E490" s="7"/>
      <c r="F490" s="7"/>
      <c r="G490" s="17"/>
    </row>
    <row r="491" spans="1:7" s="8" customFormat="1" x14ac:dyDescent="0.25">
      <c r="A491" s="7"/>
      <c r="C491" s="7"/>
      <c r="D491" s="7"/>
      <c r="E491" s="7"/>
      <c r="F491" s="7"/>
      <c r="G491" s="17"/>
    </row>
    <row r="492" spans="1:7" s="8" customFormat="1" x14ac:dyDescent="0.25">
      <c r="A492" s="7"/>
      <c r="C492" s="7"/>
      <c r="D492" s="7"/>
      <c r="E492" s="7"/>
      <c r="F492" s="7"/>
      <c r="G492" s="17"/>
    </row>
    <row r="493" spans="1:7" s="8" customFormat="1" x14ac:dyDescent="0.25">
      <c r="A493" s="7"/>
      <c r="C493" s="7"/>
      <c r="D493" s="7"/>
      <c r="E493" s="7"/>
      <c r="F493" s="7"/>
      <c r="G493" s="17"/>
    </row>
    <row r="494" spans="1:7" s="8" customFormat="1" x14ac:dyDescent="0.25">
      <c r="A494" s="7"/>
      <c r="C494" s="7"/>
      <c r="D494" s="7"/>
      <c r="E494" s="7"/>
      <c r="F494" s="7"/>
      <c r="G494" s="17"/>
    </row>
    <row r="495" spans="1:7" s="8" customFormat="1" x14ac:dyDescent="0.25">
      <c r="A495" s="7"/>
      <c r="C495" s="7"/>
      <c r="D495" s="7"/>
      <c r="E495" s="7"/>
      <c r="F495" s="7"/>
      <c r="G495" s="17"/>
    </row>
    <row r="496" spans="1:7" s="8" customFormat="1" x14ac:dyDescent="0.25">
      <c r="A496" s="7"/>
      <c r="C496" s="7"/>
      <c r="D496" s="7"/>
      <c r="E496" s="7"/>
      <c r="F496" s="7"/>
      <c r="G496" s="17"/>
    </row>
    <row r="497" spans="1:7" s="8" customFormat="1" x14ac:dyDescent="0.25">
      <c r="A497" s="7"/>
      <c r="C497" s="7"/>
      <c r="D497" s="7"/>
      <c r="E497" s="7"/>
      <c r="F497" s="7"/>
      <c r="G497" s="17"/>
    </row>
    <row r="498" spans="1:7" s="8" customFormat="1" x14ac:dyDescent="0.25">
      <c r="A498" s="7"/>
      <c r="C498" s="7"/>
      <c r="D498" s="7"/>
      <c r="E498" s="7"/>
      <c r="F498" s="7"/>
      <c r="G498" s="17"/>
    </row>
    <row r="499" spans="1:7" s="8" customFormat="1" x14ac:dyDescent="0.25">
      <c r="A499" s="7"/>
      <c r="C499" s="7"/>
      <c r="D499" s="7"/>
      <c r="E499" s="7"/>
      <c r="F499" s="7"/>
      <c r="G499" s="17"/>
    </row>
    <row r="500" spans="1:7" s="8" customFormat="1" x14ac:dyDescent="0.25">
      <c r="A500" s="7"/>
      <c r="C500" s="7"/>
      <c r="D500" s="7"/>
      <c r="E500" s="7"/>
      <c r="F500" s="7"/>
      <c r="G500" s="17"/>
    </row>
    <row r="501" spans="1:7" s="8" customFormat="1" x14ac:dyDescent="0.25">
      <c r="A501" s="7"/>
      <c r="C501" s="7"/>
      <c r="D501" s="7"/>
      <c r="E501" s="7"/>
      <c r="F501" s="7"/>
      <c r="G501" s="17"/>
    </row>
    <row r="502" spans="1:7" s="8" customFormat="1" x14ac:dyDescent="0.25">
      <c r="A502" s="7"/>
      <c r="C502" s="7"/>
      <c r="D502" s="7"/>
      <c r="E502" s="7"/>
      <c r="F502" s="7"/>
      <c r="G502" s="17"/>
    </row>
    <row r="503" spans="1:7" s="8" customFormat="1" x14ac:dyDescent="0.25">
      <c r="A503" s="7"/>
      <c r="C503" s="7"/>
      <c r="D503" s="7"/>
      <c r="E503" s="7"/>
      <c r="F503" s="7"/>
      <c r="G503" s="17"/>
    </row>
    <row r="504" spans="1:7" s="8" customFormat="1" x14ac:dyDescent="0.25">
      <c r="A504" s="7"/>
      <c r="C504" s="7"/>
      <c r="D504" s="7"/>
      <c r="E504" s="7"/>
      <c r="F504" s="7"/>
      <c r="G504" s="17"/>
    </row>
    <row r="505" spans="1:7" s="8" customFormat="1" x14ac:dyDescent="0.25">
      <c r="A505" s="7"/>
      <c r="C505" s="7"/>
      <c r="D505" s="7"/>
      <c r="E505" s="7"/>
      <c r="F505" s="7"/>
      <c r="G505" s="17"/>
    </row>
    <row r="506" spans="1:7" s="8" customFormat="1" x14ac:dyDescent="0.25">
      <c r="A506" s="7"/>
      <c r="C506" s="7"/>
      <c r="D506" s="7"/>
      <c r="E506" s="7"/>
      <c r="F506" s="7"/>
      <c r="G506" s="17"/>
    </row>
    <row r="507" spans="1:7" s="8" customFormat="1" x14ac:dyDescent="0.25">
      <c r="A507" s="7"/>
      <c r="C507" s="7"/>
      <c r="D507" s="7"/>
      <c r="E507" s="7"/>
      <c r="F507" s="7"/>
      <c r="G507" s="17"/>
    </row>
    <row r="508" spans="1:7" s="8" customFormat="1" x14ac:dyDescent="0.25">
      <c r="A508" s="7"/>
      <c r="C508" s="7"/>
      <c r="D508" s="7"/>
      <c r="E508" s="7"/>
      <c r="F508" s="7"/>
      <c r="G508" s="17"/>
    </row>
    <row r="509" spans="1:7" s="8" customFormat="1" x14ac:dyDescent="0.25">
      <c r="A509" s="7"/>
      <c r="C509" s="7"/>
      <c r="D509" s="7"/>
      <c r="E509" s="7"/>
      <c r="F509" s="7"/>
      <c r="G509" s="17"/>
    </row>
    <row r="510" spans="1:7" s="8" customFormat="1" x14ac:dyDescent="0.25">
      <c r="A510" s="7"/>
      <c r="C510" s="7"/>
      <c r="D510" s="7"/>
      <c r="E510" s="7"/>
      <c r="F510" s="7"/>
      <c r="G510" s="17"/>
    </row>
    <row r="511" spans="1:7" s="8" customFormat="1" x14ac:dyDescent="0.25">
      <c r="A511" s="7"/>
      <c r="C511" s="7"/>
      <c r="D511" s="7"/>
      <c r="E511" s="7"/>
      <c r="F511" s="7"/>
      <c r="G511" s="17"/>
    </row>
    <row r="512" spans="1:7" s="8" customFormat="1" x14ac:dyDescent="0.25">
      <c r="A512" s="7"/>
      <c r="C512" s="7"/>
      <c r="D512" s="7"/>
      <c r="E512" s="7"/>
      <c r="F512" s="7"/>
      <c r="G512" s="17"/>
    </row>
    <row r="513" spans="1:7" s="8" customFormat="1" x14ac:dyDescent="0.25">
      <c r="A513" s="7"/>
      <c r="C513" s="7"/>
      <c r="D513" s="7"/>
      <c r="E513" s="7"/>
      <c r="F513" s="7"/>
      <c r="G513" s="17"/>
    </row>
    <row r="514" spans="1:7" s="8" customFormat="1" x14ac:dyDescent="0.25">
      <c r="A514" s="7"/>
      <c r="C514" s="7"/>
      <c r="D514" s="7"/>
      <c r="E514" s="7"/>
      <c r="F514" s="7"/>
      <c r="G514" s="17"/>
    </row>
    <row r="515" spans="1:7" s="8" customFormat="1" x14ac:dyDescent="0.25">
      <c r="A515" s="7"/>
      <c r="C515" s="7"/>
      <c r="D515" s="7"/>
      <c r="E515" s="7"/>
      <c r="F515" s="7"/>
      <c r="G515" s="17"/>
    </row>
    <row r="516" spans="1:7" s="8" customFormat="1" x14ac:dyDescent="0.25">
      <c r="A516" s="7"/>
      <c r="C516" s="7"/>
      <c r="D516" s="7"/>
      <c r="E516" s="7"/>
      <c r="F516" s="7"/>
      <c r="G516" s="17"/>
    </row>
    <row r="517" spans="1:7" s="8" customFormat="1" x14ac:dyDescent="0.25">
      <c r="A517" s="7"/>
      <c r="C517" s="7"/>
      <c r="D517" s="7"/>
      <c r="E517" s="7"/>
      <c r="F517" s="7"/>
      <c r="G517" s="17"/>
    </row>
    <row r="518" spans="1:7" s="8" customFormat="1" x14ac:dyDescent="0.25">
      <c r="A518" s="7"/>
      <c r="C518" s="7"/>
      <c r="D518" s="7"/>
      <c r="E518" s="7"/>
      <c r="F518" s="7"/>
      <c r="G518" s="17"/>
    </row>
    <row r="519" spans="1:7" s="8" customFormat="1" x14ac:dyDescent="0.25">
      <c r="A519" s="7"/>
      <c r="C519" s="7"/>
      <c r="D519" s="7"/>
      <c r="E519" s="7"/>
      <c r="F519" s="7"/>
      <c r="G519" s="17"/>
    </row>
    <row r="520" spans="1:7" s="8" customFormat="1" x14ac:dyDescent="0.25">
      <c r="A520" s="7"/>
      <c r="C520" s="7"/>
      <c r="D520" s="7"/>
      <c r="E520" s="7"/>
      <c r="F520" s="7"/>
      <c r="G520" s="17"/>
    </row>
    <row r="521" spans="1:7" s="8" customFormat="1" x14ac:dyDescent="0.25">
      <c r="A521" s="7"/>
      <c r="C521" s="7"/>
      <c r="D521" s="7"/>
      <c r="E521" s="7"/>
      <c r="F521" s="7"/>
      <c r="G521" s="17"/>
    </row>
    <row r="522" spans="1:7" s="8" customFormat="1" x14ac:dyDescent="0.25">
      <c r="A522" s="7"/>
      <c r="C522" s="7"/>
      <c r="D522" s="7"/>
      <c r="E522" s="7"/>
      <c r="F522" s="7"/>
      <c r="G522" s="17"/>
    </row>
    <row r="523" spans="1:7" s="8" customFormat="1" x14ac:dyDescent="0.25">
      <c r="A523" s="7"/>
      <c r="C523" s="7"/>
      <c r="D523" s="7"/>
      <c r="E523" s="7"/>
      <c r="F523" s="7"/>
      <c r="G523" s="17"/>
    </row>
    <row r="524" spans="1:7" s="8" customFormat="1" x14ac:dyDescent="0.25">
      <c r="A524" s="7"/>
      <c r="C524" s="7"/>
      <c r="D524" s="7"/>
      <c r="E524" s="7"/>
      <c r="F524" s="7"/>
      <c r="G524" s="17"/>
    </row>
    <row r="525" spans="1:7" s="8" customFormat="1" x14ac:dyDescent="0.25">
      <c r="A525" s="7"/>
      <c r="C525" s="7"/>
      <c r="D525" s="7"/>
      <c r="E525" s="7"/>
      <c r="F525" s="7"/>
      <c r="G525" s="17"/>
    </row>
    <row r="526" spans="1:7" s="8" customFormat="1" x14ac:dyDescent="0.25">
      <c r="A526" s="7"/>
      <c r="C526" s="7"/>
      <c r="D526" s="7"/>
      <c r="E526" s="7"/>
      <c r="F526" s="7"/>
      <c r="G526" s="17"/>
    </row>
    <row r="527" spans="1:7" s="8" customFormat="1" x14ac:dyDescent="0.25">
      <c r="A527" s="7"/>
      <c r="C527" s="7"/>
      <c r="D527" s="7"/>
      <c r="E527" s="7"/>
      <c r="F527" s="7"/>
      <c r="G527" s="17"/>
    </row>
    <row r="528" spans="1:7" s="8" customFormat="1" x14ac:dyDescent="0.25">
      <c r="A528" s="7"/>
      <c r="C528" s="7"/>
      <c r="D528" s="7"/>
      <c r="E528" s="7"/>
      <c r="F528" s="7"/>
      <c r="G528" s="17"/>
    </row>
    <row r="529" spans="1:7" s="8" customFormat="1" x14ac:dyDescent="0.25">
      <c r="A529" s="7"/>
      <c r="C529" s="7"/>
      <c r="D529" s="7"/>
      <c r="E529" s="7"/>
      <c r="F529" s="7"/>
      <c r="G529" s="17"/>
    </row>
    <row r="530" spans="1:7" s="8" customFormat="1" x14ac:dyDescent="0.25">
      <c r="A530" s="7"/>
      <c r="C530" s="7"/>
      <c r="D530" s="7"/>
      <c r="E530" s="7"/>
      <c r="F530" s="7"/>
      <c r="G530" s="17"/>
    </row>
    <row r="531" spans="1:7" s="8" customFormat="1" x14ac:dyDescent="0.25">
      <c r="A531" s="7"/>
      <c r="C531" s="7"/>
      <c r="D531" s="7"/>
      <c r="E531" s="7"/>
      <c r="F531" s="7"/>
      <c r="G531" s="17"/>
    </row>
    <row r="532" spans="1:7" s="8" customFormat="1" x14ac:dyDescent="0.25">
      <c r="A532" s="7"/>
      <c r="C532" s="7"/>
      <c r="D532" s="7"/>
      <c r="E532" s="7"/>
      <c r="F532" s="7"/>
      <c r="G532" s="17"/>
    </row>
    <row r="533" spans="1:7" s="8" customFormat="1" x14ac:dyDescent="0.25">
      <c r="A533" s="7"/>
      <c r="C533" s="7"/>
      <c r="D533" s="7"/>
      <c r="E533" s="7"/>
      <c r="F533" s="7"/>
      <c r="G533" s="17"/>
    </row>
    <row r="534" spans="1:7" s="5" customFormat="1" x14ac:dyDescent="0.2">
      <c r="A534" s="4"/>
      <c r="C534" s="4"/>
      <c r="D534" s="4"/>
      <c r="E534" s="4"/>
      <c r="F534" s="4"/>
      <c r="G534" s="14"/>
    </row>
    <row r="535" spans="1:7" s="5" customFormat="1" x14ac:dyDescent="0.2">
      <c r="A535" s="4"/>
      <c r="C535" s="4"/>
      <c r="D535" s="4"/>
      <c r="E535" s="4"/>
      <c r="F535" s="4"/>
      <c r="G535" s="14"/>
    </row>
    <row r="536" spans="1:7" s="5" customFormat="1" x14ac:dyDescent="0.2">
      <c r="A536" s="4"/>
      <c r="C536" s="4"/>
      <c r="D536" s="4"/>
      <c r="E536" s="4"/>
      <c r="F536" s="4"/>
      <c r="G536" s="14"/>
    </row>
    <row r="537" spans="1:7" s="5" customFormat="1" x14ac:dyDescent="0.2">
      <c r="A537" s="4"/>
      <c r="C537" s="4"/>
      <c r="D537" s="4"/>
      <c r="E537" s="4"/>
      <c r="F537" s="4"/>
      <c r="G537" s="14"/>
    </row>
    <row r="538" spans="1:7" s="5" customFormat="1" x14ac:dyDescent="0.2">
      <c r="A538" s="4"/>
      <c r="C538" s="4"/>
      <c r="D538" s="4"/>
      <c r="E538" s="4"/>
      <c r="F538" s="4"/>
      <c r="G538" s="14"/>
    </row>
    <row r="539" spans="1:7" s="5" customFormat="1" x14ac:dyDescent="0.2">
      <c r="A539" s="4"/>
      <c r="C539" s="4"/>
      <c r="D539" s="4"/>
      <c r="E539" s="4"/>
      <c r="F539" s="4"/>
      <c r="G539" s="14"/>
    </row>
    <row r="540" spans="1:7" s="5" customFormat="1" x14ac:dyDescent="0.2">
      <c r="A540" s="4"/>
      <c r="C540" s="4"/>
      <c r="D540" s="4"/>
      <c r="E540" s="4"/>
      <c r="F540" s="4"/>
      <c r="G540" s="14"/>
    </row>
    <row r="541" spans="1:7" s="5" customFormat="1" x14ac:dyDescent="0.2">
      <c r="A541" s="4"/>
      <c r="C541" s="4"/>
      <c r="D541" s="4"/>
      <c r="E541" s="4"/>
      <c r="F541" s="4"/>
      <c r="G541" s="14"/>
    </row>
    <row r="542" spans="1:7" s="5" customFormat="1" x14ac:dyDescent="0.2">
      <c r="A542" s="4"/>
      <c r="C542" s="4"/>
      <c r="D542" s="4"/>
      <c r="E542" s="4"/>
      <c r="F542" s="4"/>
      <c r="G542" s="14"/>
    </row>
    <row r="543" spans="1:7" s="5" customFormat="1" x14ac:dyDescent="0.2">
      <c r="A543" s="4"/>
      <c r="C543" s="4"/>
      <c r="D543" s="4"/>
      <c r="E543" s="4"/>
      <c r="F543" s="4"/>
      <c r="G543" s="14"/>
    </row>
  </sheetData>
  <mergeCells count="40">
    <mergeCell ref="A12:G12"/>
    <mergeCell ref="A7:G7"/>
    <mergeCell ref="A8:G8"/>
    <mergeCell ref="A9:G9"/>
    <mergeCell ref="A10:G10"/>
    <mergeCell ref="A11:G11"/>
    <mergeCell ref="G177:G182"/>
    <mergeCell ref="A13:G13"/>
    <mergeCell ref="A14:G14"/>
    <mergeCell ref="A15:G15"/>
    <mergeCell ref="A16:G16"/>
    <mergeCell ref="A17:G17"/>
    <mergeCell ref="G65:G76"/>
    <mergeCell ref="G77:G88"/>
    <mergeCell ref="G89:G100"/>
    <mergeCell ref="G101:G107"/>
    <mergeCell ref="G155:G176"/>
    <mergeCell ref="G53:G55"/>
    <mergeCell ref="G108:G154"/>
    <mergeCell ref="G183:G185"/>
    <mergeCell ref="G330:G334"/>
    <mergeCell ref="G191:G199"/>
    <mergeCell ref="G200:G201"/>
    <mergeCell ref="G219:G220"/>
    <mergeCell ref="G222:G290"/>
    <mergeCell ref="G291:G295"/>
    <mergeCell ref="G296:G305"/>
    <mergeCell ref="G306:G313"/>
    <mergeCell ref="G314:G317"/>
    <mergeCell ref="G202:G218"/>
    <mergeCell ref="G318:G329"/>
    <mergeCell ref="G186:G190"/>
    <mergeCell ref="G56:G64"/>
    <mergeCell ref="G373:G374"/>
    <mergeCell ref="G335:G336"/>
    <mergeCell ref="G337:G357"/>
    <mergeCell ref="G362:G363"/>
    <mergeCell ref="G364:G365"/>
    <mergeCell ref="G366:G367"/>
    <mergeCell ref="G368:G372"/>
  </mergeCells>
  <pageMargins left="0.7" right="0.7" top="0.75" bottom="0.75" header="0.3" footer="0.3"/>
  <pageSetup paperSize="9" scale="8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view="pageBreakPreview" zoomScaleNormal="100" zoomScaleSheetLayoutView="100" workbookViewId="0"/>
  </sheetViews>
  <sheetFormatPr defaultColWidth="0.85546875" defaultRowHeight="15.75" x14ac:dyDescent="0.25"/>
  <cols>
    <col min="1" max="69" width="0.85546875" style="37"/>
    <col min="70" max="70" width="0.85546875" style="37" customWidth="1"/>
    <col min="71" max="73" width="0.85546875" style="37"/>
    <col min="74" max="74" width="0.85546875" style="37" customWidth="1"/>
    <col min="75" max="86" width="0.85546875" style="37"/>
    <col min="87" max="88" width="0.85546875" style="37" customWidth="1"/>
    <col min="89" max="16384" width="0.85546875" style="37"/>
  </cols>
  <sheetData>
    <row r="1" spans="1:105" s="38" customFormat="1" ht="12.75" x14ac:dyDescent="0.2">
      <c r="BQ1" s="38" t="s">
        <v>423</v>
      </c>
    </row>
    <row r="2" spans="1:105" s="38" customFormat="1" ht="39.75" customHeight="1" x14ac:dyDescent="0.2">
      <c r="BQ2" s="93" t="s">
        <v>442</v>
      </c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</row>
    <row r="3" spans="1:105" ht="3" customHeight="1" x14ac:dyDescent="0.25"/>
    <row r="4" spans="1:105" s="40" customFormat="1" ht="24" customHeight="1" x14ac:dyDescent="0.2">
      <c r="BQ4" s="94" t="s">
        <v>469</v>
      </c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</row>
    <row r="6" spans="1:105" x14ac:dyDescent="0.25">
      <c r="DA6" s="39" t="s">
        <v>440</v>
      </c>
    </row>
    <row r="8" spans="1:105" s="49" customFormat="1" ht="16.5" x14ac:dyDescent="0.25">
      <c r="A8" s="100" t="s">
        <v>439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</row>
    <row r="9" spans="1:105" s="49" customFormat="1" ht="6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</row>
    <row r="10" spans="1:105" s="49" customFormat="1" ht="16.5" x14ac:dyDescent="0.25">
      <c r="A10" s="101" t="s">
        <v>472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</row>
    <row r="12" spans="1:105" s="38" customFormat="1" ht="30" customHeight="1" x14ac:dyDescent="0.2">
      <c r="A12" s="119" t="s">
        <v>467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0"/>
      <c r="AH12" s="102" t="s">
        <v>471</v>
      </c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4"/>
      <c r="BR12" s="102" t="s">
        <v>470</v>
      </c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</row>
    <row r="13" spans="1:105" s="38" customFormat="1" ht="30" customHeight="1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2"/>
      <c r="AH13" s="102" t="s">
        <v>445</v>
      </c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4"/>
      <c r="AT13" s="102" t="s">
        <v>444</v>
      </c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4"/>
      <c r="BF13" s="102" t="s">
        <v>462</v>
      </c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4"/>
      <c r="BR13" s="102" t="s">
        <v>445</v>
      </c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4"/>
      <c r="CD13" s="102" t="s">
        <v>444</v>
      </c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4"/>
      <c r="CP13" s="102" t="s">
        <v>462</v>
      </c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</row>
    <row r="14" spans="1:105" s="38" customFormat="1" ht="15" customHeight="1" x14ac:dyDescent="0.2">
      <c r="A14" s="98" t="s">
        <v>22</v>
      </c>
      <c r="B14" s="98"/>
      <c r="C14" s="98"/>
      <c r="D14" s="98"/>
      <c r="E14" s="98"/>
      <c r="F14" s="99" t="s">
        <v>461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13"/>
      <c r="AH14" s="108">
        <f>'[2]Тех.присоединение 2020'!$L$30</f>
        <v>21</v>
      </c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10"/>
      <c r="BR14" s="108">
        <f>'[2]Тех.присоединение 2020'!$J$30</f>
        <v>280.14999999999998</v>
      </c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10"/>
      <c r="CD14" s="108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10"/>
      <c r="CP14" s="108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</row>
    <row r="15" spans="1:105" s="38" customFormat="1" ht="27.75" customHeight="1" x14ac:dyDescent="0.2">
      <c r="A15" s="98"/>
      <c r="B15" s="98"/>
      <c r="C15" s="98"/>
      <c r="D15" s="98"/>
      <c r="E15" s="98"/>
      <c r="F15" s="111" t="s">
        <v>460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  <c r="AH15" s="108">
        <f>AH14</f>
        <v>21</v>
      </c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10"/>
      <c r="BR15" s="108">
        <f>BR14</f>
        <v>280.14999999999998</v>
      </c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10"/>
      <c r="CD15" s="108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10"/>
      <c r="CP15" s="108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</row>
    <row r="16" spans="1:105" s="38" customFormat="1" ht="15" customHeight="1" x14ac:dyDescent="0.2">
      <c r="A16" s="98" t="s">
        <v>35</v>
      </c>
      <c r="B16" s="98"/>
      <c r="C16" s="98"/>
      <c r="D16" s="98"/>
      <c r="E16" s="98"/>
      <c r="F16" s="99" t="s">
        <v>459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13"/>
      <c r="AH16" s="108">
        <f>'[2]Тех.присоединение 2020'!$M$30</f>
        <v>5</v>
      </c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10"/>
      <c r="BR16" s="108">
        <f>'[2]Тех.присоединение 2020'!$K$30</f>
        <v>257</v>
      </c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10"/>
      <c r="CD16" s="108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10"/>
      <c r="CP16" s="108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</row>
    <row r="17" spans="1:105" s="38" customFormat="1" ht="27.75" customHeight="1" x14ac:dyDescent="0.2">
      <c r="A17" s="98"/>
      <c r="B17" s="98"/>
      <c r="C17" s="98"/>
      <c r="D17" s="98"/>
      <c r="E17" s="98"/>
      <c r="F17" s="111" t="s">
        <v>458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2"/>
      <c r="AH17" s="108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10"/>
      <c r="BR17" s="108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10"/>
      <c r="CD17" s="108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10"/>
      <c r="CP17" s="108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</row>
    <row r="18" spans="1:105" s="38" customFormat="1" ht="15" customHeight="1" x14ac:dyDescent="0.2">
      <c r="A18" s="98" t="s">
        <v>44</v>
      </c>
      <c r="B18" s="98"/>
      <c r="C18" s="98"/>
      <c r="D18" s="98"/>
      <c r="E18" s="98"/>
      <c r="F18" s="99" t="s">
        <v>457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13"/>
      <c r="AH18" s="108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10"/>
      <c r="BR18" s="108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10"/>
      <c r="CD18" s="108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10"/>
      <c r="CP18" s="108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</row>
    <row r="19" spans="1:105" s="38" customFormat="1" ht="40.5" customHeight="1" x14ac:dyDescent="0.2">
      <c r="A19" s="98"/>
      <c r="B19" s="98"/>
      <c r="C19" s="98"/>
      <c r="D19" s="98"/>
      <c r="E19" s="98"/>
      <c r="F19" s="111" t="s">
        <v>455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2"/>
      <c r="AH19" s="108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10"/>
      <c r="BR19" s="108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10"/>
      <c r="CD19" s="108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10"/>
      <c r="CP19" s="108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</row>
    <row r="20" spans="1:105" s="38" customFormat="1" ht="15" customHeight="1" x14ac:dyDescent="0.2">
      <c r="A20" s="98" t="s">
        <v>49</v>
      </c>
      <c r="B20" s="98"/>
      <c r="C20" s="98"/>
      <c r="D20" s="98"/>
      <c r="E20" s="98"/>
      <c r="F20" s="99" t="s">
        <v>456</v>
      </c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13"/>
      <c r="AH20" s="108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10"/>
      <c r="BR20" s="108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10"/>
      <c r="CD20" s="108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10"/>
      <c r="CP20" s="108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</row>
    <row r="21" spans="1:105" s="38" customFormat="1" ht="40.5" customHeight="1" x14ac:dyDescent="0.2">
      <c r="A21" s="98"/>
      <c r="B21" s="98"/>
      <c r="C21" s="98"/>
      <c r="D21" s="98"/>
      <c r="E21" s="98"/>
      <c r="F21" s="111" t="s">
        <v>455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2"/>
      <c r="AH21" s="108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10"/>
      <c r="BR21" s="108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10"/>
      <c r="CD21" s="108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10"/>
      <c r="CP21" s="108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</row>
    <row r="22" spans="1:105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105" s="42" customFormat="1" ht="12.75" customHeight="1" x14ac:dyDescent="0.2">
      <c r="A23" s="107" t="s">
        <v>454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</row>
    <row r="24" spans="1:105" s="41" customFormat="1" ht="69" customHeight="1" x14ac:dyDescent="0.25">
      <c r="A24" s="117" t="s">
        <v>453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</row>
    <row r="25" spans="1:105" ht="3" customHeight="1" x14ac:dyDescent="0.25"/>
  </sheetData>
  <mergeCells count="79">
    <mergeCell ref="CP20:DA20"/>
    <mergeCell ref="AH21:AS21"/>
    <mergeCell ref="AT21:BE21"/>
    <mergeCell ref="BF21:BQ21"/>
    <mergeCell ref="BR21:CC21"/>
    <mergeCell ref="CD21:CO21"/>
    <mergeCell ref="CP21:DA21"/>
    <mergeCell ref="BR20:CC20"/>
    <mergeCell ref="AT20:BE20"/>
    <mergeCell ref="BF20:BQ20"/>
    <mergeCell ref="CP18:DA18"/>
    <mergeCell ref="AH19:AS19"/>
    <mergeCell ref="AT19:BE19"/>
    <mergeCell ref="BF19:BQ19"/>
    <mergeCell ref="BR19:CC19"/>
    <mergeCell ref="CD19:CO19"/>
    <mergeCell ref="CP19:DA19"/>
    <mergeCell ref="BR18:CC18"/>
    <mergeCell ref="BF18:BQ18"/>
    <mergeCell ref="AH18:AS18"/>
    <mergeCell ref="CP16:DA16"/>
    <mergeCell ref="BR16:CC16"/>
    <mergeCell ref="BF17:BQ17"/>
    <mergeCell ref="BR17:CC17"/>
    <mergeCell ref="CD17:CO17"/>
    <mergeCell ref="CP17:DA17"/>
    <mergeCell ref="BQ4:DA4"/>
    <mergeCell ref="BQ2:DA2"/>
    <mergeCell ref="A8:DA8"/>
    <mergeCell ref="A10:DA10"/>
    <mergeCell ref="A19:E19"/>
    <mergeCell ref="F19:AG19"/>
    <mergeCell ref="CD13:CO13"/>
    <mergeCell ref="BF14:BQ14"/>
    <mergeCell ref="CD16:CO16"/>
    <mergeCell ref="CD18:CO18"/>
    <mergeCell ref="A18:E18"/>
    <mergeCell ref="F18:AG18"/>
    <mergeCell ref="CP13:DA13"/>
    <mergeCell ref="CP14:DA14"/>
    <mergeCell ref="AH15:AS15"/>
    <mergeCell ref="AT15:BE15"/>
    <mergeCell ref="A24:DA24"/>
    <mergeCell ref="A15:E15"/>
    <mergeCell ref="F15:AG15"/>
    <mergeCell ref="A14:E14"/>
    <mergeCell ref="A17:E17"/>
    <mergeCell ref="F17:AG17"/>
    <mergeCell ref="AH16:AS16"/>
    <mergeCell ref="A21:E21"/>
    <mergeCell ref="F21:AG21"/>
    <mergeCell ref="F16:AG16"/>
    <mergeCell ref="A20:E20"/>
    <mergeCell ref="F20:AG20"/>
    <mergeCell ref="AH20:AS20"/>
    <mergeCell ref="CD20:CO20"/>
    <mergeCell ref="BF15:BQ15"/>
    <mergeCell ref="BR15:CC15"/>
    <mergeCell ref="A16:E16"/>
    <mergeCell ref="A23:DA23"/>
    <mergeCell ref="A12:AG13"/>
    <mergeCell ref="BR14:CC14"/>
    <mergeCell ref="CD14:CO14"/>
    <mergeCell ref="F14:AG14"/>
    <mergeCell ref="AH12:BQ12"/>
    <mergeCell ref="BR12:DA12"/>
    <mergeCell ref="AT18:BE18"/>
    <mergeCell ref="AH17:AS17"/>
    <mergeCell ref="AT17:BE17"/>
    <mergeCell ref="BR13:CC13"/>
    <mergeCell ref="CD15:CO15"/>
    <mergeCell ref="CP15:DA15"/>
    <mergeCell ref="AH14:AS14"/>
    <mergeCell ref="AT14:BE14"/>
    <mergeCell ref="AH13:AS13"/>
    <mergeCell ref="AT13:BE13"/>
    <mergeCell ref="BF13:BQ13"/>
    <mergeCell ref="AT16:BE16"/>
    <mergeCell ref="BF16:BQ16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tabSelected="1" workbookViewId="0">
      <selection activeCell="I16" sqref="I16:K16"/>
    </sheetView>
  </sheetViews>
  <sheetFormatPr defaultRowHeight="12.75" x14ac:dyDescent="0.2"/>
  <cols>
    <col min="1" max="1" width="9.140625" style="24"/>
    <col min="2" max="2" width="48.140625" style="1" customWidth="1"/>
    <col min="3" max="6" width="12.7109375" style="1" customWidth="1"/>
    <col min="7" max="10" width="12.7109375" style="24" customWidth="1"/>
    <col min="11" max="11" width="12.7109375" style="18" customWidth="1"/>
    <col min="12" max="16384" width="9.140625" style="1"/>
  </cols>
  <sheetData>
    <row r="1" spans="1:11" x14ac:dyDescent="0.2">
      <c r="K1" s="13" t="s">
        <v>0</v>
      </c>
    </row>
    <row r="2" spans="1:11" x14ac:dyDescent="0.2">
      <c r="K2" s="13" t="s">
        <v>1</v>
      </c>
    </row>
    <row r="3" spans="1:11" x14ac:dyDescent="0.2">
      <c r="K3" s="13" t="s">
        <v>489</v>
      </c>
    </row>
    <row r="4" spans="1:11" x14ac:dyDescent="0.2">
      <c r="K4" s="13" t="s">
        <v>490</v>
      </c>
    </row>
    <row r="5" spans="1:11" x14ac:dyDescent="0.2">
      <c r="K5" s="13" t="s">
        <v>491</v>
      </c>
    </row>
    <row r="6" spans="1:11" x14ac:dyDescent="0.2">
      <c r="K6" s="13" t="s">
        <v>4</v>
      </c>
    </row>
    <row r="8" spans="1:11" s="5" customFormat="1" x14ac:dyDescent="0.2">
      <c r="A8" s="68" t="s">
        <v>361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5" customFormat="1" x14ac:dyDescent="0.2">
      <c r="A9" s="68" t="s">
        <v>526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s="5" customFormat="1" x14ac:dyDescent="0.2">
      <c r="A10" s="68" t="s">
        <v>492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s="5" customFormat="1" x14ac:dyDescent="0.2">
      <c r="A11" s="68" t="s">
        <v>493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s="5" customFormat="1" x14ac:dyDescent="0.2">
      <c r="A12" s="68" t="s">
        <v>494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s="5" customFormat="1" x14ac:dyDescent="0.2">
      <c r="A13" s="68" t="s">
        <v>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s="5" customFormat="1" x14ac:dyDescent="0.2">
      <c r="A14" s="69" t="s">
        <v>11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s="5" customFormat="1" x14ac:dyDescent="0.2">
      <c r="A15" s="23"/>
      <c r="G15" s="23"/>
      <c r="H15" s="23"/>
      <c r="I15" s="23"/>
      <c r="J15" s="23"/>
      <c r="K15" s="56" t="s">
        <v>500</v>
      </c>
    </row>
    <row r="16" spans="1:11" s="22" customFormat="1" ht="38.25" customHeight="1" x14ac:dyDescent="0.25">
      <c r="A16" s="126" t="s">
        <v>15</v>
      </c>
      <c r="B16" s="126" t="s">
        <v>368</v>
      </c>
      <c r="C16" s="123" t="s">
        <v>503</v>
      </c>
      <c r="D16" s="124"/>
      <c r="E16" s="125"/>
      <c r="F16" s="123" t="s">
        <v>504</v>
      </c>
      <c r="G16" s="124"/>
      <c r="H16" s="125"/>
      <c r="I16" s="123" t="s">
        <v>505</v>
      </c>
      <c r="J16" s="124"/>
      <c r="K16" s="125"/>
    </row>
    <row r="17" spans="1:11" s="22" customFormat="1" ht="63.75" x14ac:dyDescent="0.25">
      <c r="A17" s="127"/>
      <c r="B17" s="127"/>
      <c r="C17" s="26" t="s">
        <v>495</v>
      </c>
      <c r="D17" s="26" t="s">
        <v>501</v>
      </c>
      <c r="E17" s="26" t="s">
        <v>496</v>
      </c>
      <c r="F17" s="26" t="s">
        <v>502</v>
      </c>
      <c r="G17" s="26" t="s">
        <v>501</v>
      </c>
      <c r="H17" s="26" t="s">
        <v>496</v>
      </c>
      <c r="I17" s="26" t="s">
        <v>502</v>
      </c>
      <c r="J17" s="26" t="s">
        <v>501</v>
      </c>
      <c r="K17" s="26" t="s">
        <v>496</v>
      </c>
    </row>
    <row r="18" spans="1:11" s="22" customFormat="1" x14ac:dyDescent="0.25">
      <c r="A18" s="26">
        <v>1</v>
      </c>
      <c r="B18" s="26">
        <v>2</v>
      </c>
      <c r="C18" s="26">
        <v>3</v>
      </c>
      <c r="D18" s="26">
        <v>4</v>
      </c>
      <c r="E18" s="26">
        <v>5</v>
      </c>
      <c r="F18" s="26">
        <v>6</v>
      </c>
      <c r="G18" s="26">
        <v>7</v>
      </c>
      <c r="H18" s="26">
        <v>8</v>
      </c>
      <c r="I18" s="26">
        <v>9</v>
      </c>
      <c r="J18" s="26">
        <v>10</v>
      </c>
      <c r="K18" s="54">
        <v>11</v>
      </c>
    </row>
    <row r="19" spans="1:11" s="8" customFormat="1" ht="38.25" x14ac:dyDescent="0.25">
      <c r="A19" s="26" t="s">
        <v>22</v>
      </c>
      <c r="B19" s="10" t="s">
        <v>497</v>
      </c>
      <c r="C19" s="32">
        <f>C20+C21</f>
        <v>380.93</v>
      </c>
      <c r="D19" s="32">
        <f>D20</f>
        <v>222.5</v>
      </c>
      <c r="E19" s="57">
        <f>E20+E21</f>
        <v>84.757000000000005</v>
      </c>
      <c r="F19" s="32">
        <f>F20+F21</f>
        <v>301.82</v>
      </c>
      <c r="G19" s="32">
        <f>D19</f>
        <v>222.5</v>
      </c>
      <c r="H19" s="59">
        <f>H20+H21</f>
        <v>67.154959999999988</v>
      </c>
      <c r="I19" s="55">
        <f>I20+I21</f>
        <v>340.26</v>
      </c>
      <c r="J19" s="55">
        <f>J20</f>
        <v>241</v>
      </c>
      <c r="K19" s="59">
        <f>K20+K21</f>
        <v>82.003069999999994</v>
      </c>
    </row>
    <row r="20" spans="1:11" s="8" customFormat="1" ht="38.25" x14ac:dyDescent="0.25">
      <c r="A20" s="26" t="s">
        <v>372</v>
      </c>
      <c r="B20" s="10" t="s">
        <v>498</v>
      </c>
      <c r="C20" s="32">
        <f>ROUND(E20*1000/D20,2)</f>
        <v>228.56</v>
      </c>
      <c r="D20" s="32">
        <f>'Приложение 2'!E21</f>
        <v>222.5</v>
      </c>
      <c r="E20" s="57">
        <f>'Приложение 2'!C21/1000</f>
        <v>50.854199999999999</v>
      </c>
      <c r="F20" s="32">
        <v>94.83</v>
      </c>
      <c r="G20" s="55">
        <f>D20</f>
        <v>222.5</v>
      </c>
      <c r="H20" s="59">
        <f>ROUND(F20*G20,2)/1000</f>
        <v>21.099679999999999</v>
      </c>
      <c r="I20" s="55">
        <f>ROUND(K20*1000/J20,2)</f>
        <v>236.36</v>
      </c>
      <c r="J20" s="55">
        <f>ROUND(('Приложение 2'!E17+'Приложение 2'!E19+'Приложение 2'!E21)/3,0)</f>
        <v>241</v>
      </c>
      <c r="K20" s="59">
        <f>ROUND(('Приложение 2'!C17+'Приложение 2'!C19+'Приложение 2'!C21)/3,2)/1000</f>
        <v>56.963629999999995</v>
      </c>
    </row>
    <row r="21" spans="1:11" s="8" customFormat="1" ht="25.5" customHeight="1" x14ac:dyDescent="0.25">
      <c r="A21" s="26" t="s">
        <v>373</v>
      </c>
      <c r="B21" s="10" t="s">
        <v>499</v>
      </c>
      <c r="C21" s="32">
        <f>ROUND(E21*1000/D21,2)</f>
        <v>152.37</v>
      </c>
      <c r="D21" s="32">
        <f>'Приложение 2'!E28</f>
        <v>222.5</v>
      </c>
      <c r="E21" s="57">
        <f>'Приложение 2'!C28/1000</f>
        <v>33.902800000000006</v>
      </c>
      <c r="F21" s="32">
        <v>206.99</v>
      </c>
      <c r="G21" s="55">
        <f>D21</f>
        <v>222.5</v>
      </c>
      <c r="H21" s="59">
        <f>ROUND(F21*G21,2)/1000</f>
        <v>46.055279999999996</v>
      </c>
      <c r="I21" s="55">
        <f>ROUND(K21*1000/J21,2)</f>
        <v>103.9</v>
      </c>
      <c r="J21" s="55">
        <f>ROUND(('Приложение 2'!E24+'Приложение 2'!E26+'Приложение 2'!E28)/3,0)</f>
        <v>241</v>
      </c>
      <c r="K21" s="59">
        <f>ROUND(('Приложение 2'!C24+'Приложение 2'!C26+'Приложение 2'!C28)/3,2)/1000</f>
        <v>25.039439999999999</v>
      </c>
    </row>
    <row r="22" spans="1:11" s="8" customFormat="1" ht="25.5" x14ac:dyDescent="0.25">
      <c r="A22" s="26" t="s">
        <v>35</v>
      </c>
      <c r="B22" s="10" t="s">
        <v>506</v>
      </c>
      <c r="C22" s="32" t="s">
        <v>507</v>
      </c>
      <c r="D22" s="32" t="s">
        <v>507</v>
      </c>
      <c r="E22" s="57"/>
      <c r="F22" s="32" t="s">
        <v>507</v>
      </c>
      <c r="G22" s="55" t="s">
        <v>507</v>
      </c>
      <c r="H22" s="59"/>
      <c r="I22" s="55" t="s">
        <v>507</v>
      </c>
      <c r="J22" s="55" t="s">
        <v>507</v>
      </c>
      <c r="K22" s="59"/>
    </row>
    <row r="23" spans="1:11" s="8" customFormat="1" x14ac:dyDescent="0.25">
      <c r="A23" s="26">
        <v>3</v>
      </c>
      <c r="B23" s="10" t="s">
        <v>23</v>
      </c>
      <c r="C23" s="32"/>
      <c r="D23" s="32"/>
      <c r="E23" s="57"/>
      <c r="F23" s="32"/>
      <c r="G23" s="32"/>
      <c r="H23" s="57"/>
      <c r="I23" s="32"/>
      <c r="J23" s="32"/>
      <c r="K23" s="57"/>
    </row>
    <row r="24" spans="1:11" s="8" customFormat="1" ht="25.5" x14ac:dyDescent="0.25">
      <c r="A24" s="26" t="s">
        <v>46</v>
      </c>
      <c r="B24" s="10" t="s">
        <v>29</v>
      </c>
      <c r="C24" s="32"/>
      <c r="D24" s="32"/>
      <c r="E24" s="57"/>
      <c r="F24" s="32"/>
      <c r="G24" s="32"/>
      <c r="H24" s="57"/>
      <c r="I24" s="32"/>
      <c r="J24" s="32"/>
      <c r="K24" s="57"/>
    </row>
    <row r="25" spans="1:11" s="8" customFormat="1" ht="25.5" x14ac:dyDescent="0.25">
      <c r="A25" s="26" t="s">
        <v>47</v>
      </c>
      <c r="B25" s="10" t="s">
        <v>30</v>
      </c>
      <c r="C25" s="32"/>
      <c r="D25" s="32"/>
      <c r="E25" s="57"/>
      <c r="F25" s="32"/>
      <c r="G25" s="55"/>
      <c r="H25" s="59"/>
      <c r="I25" s="55"/>
      <c r="J25" s="55"/>
      <c r="K25" s="59"/>
    </row>
    <row r="26" spans="1:11" s="8" customFormat="1" ht="25.5" x14ac:dyDescent="0.25">
      <c r="A26" s="26" t="s">
        <v>508</v>
      </c>
      <c r="B26" s="10" t="s">
        <v>31</v>
      </c>
      <c r="C26" s="32"/>
      <c r="D26" s="32"/>
      <c r="E26" s="57"/>
      <c r="F26" s="32"/>
      <c r="G26" s="55"/>
      <c r="H26" s="59"/>
      <c r="I26" s="55"/>
      <c r="J26" s="55"/>
      <c r="K26" s="59"/>
    </row>
    <row r="27" spans="1:11" s="8" customFormat="1" ht="76.5" x14ac:dyDescent="0.25">
      <c r="A27" s="26" t="s">
        <v>509</v>
      </c>
      <c r="B27" s="10" t="s">
        <v>32</v>
      </c>
      <c r="C27" s="32"/>
      <c r="D27" s="32"/>
      <c r="E27" s="57"/>
      <c r="F27" s="32"/>
      <c r="G27" s="55"/>
      <c r="H27" s="59"/>
      <c r="I27" s="55"/>
      <c r="J27" s="55"/>
      <c r="K27" s="59"/>
    </row>
    <row r="28" spans="1:11" s="8" customFormat="1" x14ac:dyDescent="0.25">
      <c r="A28" s="26" t="s">
        <v>49</v>
      </c>
      <c r="B28" s="10" t="s">
        <v>36</v>
      </c>
      <c r="C28" s="32"/>
      <c r="D28" s="32"/>
      <c r="E28" s="57"/>
      <c r="F28" s="32"/>
      <c r="G28" s="55"/>
      <c r="H28" s="59"/>
      <c r="I28" s="55"/>
      <c r="J28" s="55"/>
      <c r="K28" s="59"/>
    </row>
    <row r="29" spans="1:11" s="8" customFormat="1" ht="51" x14ac:dyDescent="0.25">
      <c r="A29" s="26" t="s">
        <v>50</v>
      </c>
      <c r="B29" s="10" t="s">
        <v>41</v>
      </c>
      <c r="C29" s="32"/>
      <c r="D29" s="32"/>
      <c r="E29" s="57"/>
      <c r="F29" s="32"/>
      <c r="G29" s="32"/>
      <c r="H29" s="57"/>
      <c r="I29" s="32"/>
      <c r="J29" s="32"/>
      <c r="K29" s="57"/>
    </row>
    <row r="30" spans="1:11" s="8" customFormat="1" x14ac:dyDescent="0.25">
      <c r="A30" s="26" t="s">
        <v>51</v>
      </c>
      <c r="B30" s="10" t="s">
        <v>42</v>
      </c>
      <c r="C30" s="10"/>
      <c r="D30" s="10"/>
      <c r="E30" s="58"/>
      <c r="F30" s="10"/>
      <c r="G30" s="26"/>
      <c r="H30" s="60"/>
      <c r="I30" s="26"/>
      <c r="J30" s="26"/>
      <c r="K30" s="60"/>
    </row>
    <row r="31" spans="1:11" s="8" customFormat="1" ht="25.5" x14ac:dyDescent="0.25">
      <c r="A31" s="26" t="s">
        <v>52</v>
      </c>
      <c r="B31" s="10" t="s">
        <v>511</v>
      </c>
      <c r="C31" s="10"/>
      <c r="D31" s="10"/>
      <c r="E31" s="58"/>
      <c r="F31" s="10"/>
      <c r="G31" s="11"/>
      <c r="H31" s="61"/>
      <c r="I31" s="11"/>
      <c r="J31" s="11"/>
      <c r="K31" s="61"/>
    </row>
    <row r="32" spans="1:11" s="8" customFormat="1" ht="76.5" x14ac:dyDescent="0.25">
      <c r="A32" s="26" t="s">
        <v>510</v>
      </c>
      <c r="B32" s="10" t="s">
        <v>32</v>
      </c>
      <c r="C32" s="10"/>
      <c r="D32" s="10"/>
      <c r="E32" s="58"/>
      <c r="F32" s="10"/>
      <c r="G32" s="11"/>
      <c r="H32" s="61"/>
      <c r="I32" s="11"/>
      <c r="J32" s="11"/>
      <c r="K32" s="61"/>
    </row>
    <row r="33" spans="1:11" s="8" customFormat="1" x14ac:dyDescent="0.25">
      <c r="A33" s="26" t="s">
        <v>58</v>
      </c>
      <c r="B33" s="10" t="s">
        <v>45</v>
      </c>
      <c r="C33" s="10"/>
      <c r="D33" s="10"/>
      <c r="E33" s="58"/>
      <c r="F33" s="10"/>
      <c r="G33" s="26"/>
      <c r="H33" s="60"/>
      <c r="I33" s="26"/>
      <c r="J33" s="26"/>
      <c r="K33" s="60"/>
    </row>
    <row r="34" spans="1:11" s="8" customFormat="1" ht="25.5" x14ac:dyDescent="0.25">
      <c r="A34" s="26" t="s">
        <v>59</v>
      </c>
      <c r="B34" s="10" t="s">
        <v>48</v>
      </c>
      <c r="C34" s="10"/>
      <c r="D34" s="10"/>
      <c r="E34" s="58"/>
      <c r="F34" s="10"/>
      <c r="G34" s="26"/>
      <c r="H34" s="60"/>
      <c r="I34" s="26"/>
      <c r="J34" s="26"/>
      <c r="K34" s="60"/>
    </row>
    <row r="35" spans="1:11" s="8" customFormat="1" ht="51" x14ac:dyDescent="0.25">
      <c r="A35" s="26" t="s">
        <v>60</v>
      </c>
      <c r="B35" s="10" t="s">
        <v>57</v>
      </c>
      <c r="C35" s="10"/>
      <c r="D35" s="10"/>
      <c r="E35" s="58"/>
      <c r="F35" s="10"/>
      <c r="G35" s="11"/>
      <c r="H35" s="61"/>
      <c r="I35" s="11"/>
      <c r="J35" s="11"/>
      <c r="K35" s="61"/>
    </row>
    <row r="36" spans="1:11" s="8" customFormat="1" ht="38.25" x14ac:dyDescent="0.25">
      <c r="A36" s="26" t="s">
        <v>64</v>
      </c>
      <c r="B36" s="10" t="s">
        <v>53</v>
      </c>
      <c r="C36" s="10"/>
      <c r="D36" s="10"/>
      <c r="E36" s="58"/>
      <c r="F36" s="10"/>
      <c r="G36" s="11"/>
      <c r="H36" s="61"/>
      <c r="I36" s="11"/>
      <c r="J36" s="11"/>
      <c r="K36" s="61"/>
    </row>
    <row r="37" spans="1:11" s="8" customFormat="1" ht="38.25" x14ac:dyDescent="0.25">
      <c r="A37" s="26" t="s">
        <v>65</v>
      </c>
      <c r="B37" s="10" t="s">
        <v>54</v>
      </c>
      <c r="C37" s="10"/>
      <c r="D37" s="10"/>
      <c r="E37" s="58"/>
      <c r="F37" s="10"/>
      <c r="G37" s="11"/>
      <c r="H37" s="61"/>
      <c r="I37" s="11"/>
      <c r="J37" s="11"/>
      <c r="K37" s="61"/>
    </row>
    <row r="38" spans="1:11" s="8" customFormat="1" ht="25.5" x14ac:dyDescent="0.25">
      <c r="A38" s="26" t="s">
        <v>512</v>
      </c>
      <c r="B38" s="10" t="s">
        <v>55</v>
      </c>
      <c r="C38" s="10"/>
      <c r="D38" s="10"/>
      <c r="E38" s="58"/>
      <c r="F38" s="10"/>
      <c r="G38" s="11"/>
      <c r="H38" s="61"/>
      <c r="I38" s="11"/>
      <c r="J38" s="11"/>
      <c r="K38" s="61"/>
    </row>
    <row r="39" spans="1:11" s="8" customFormat="1" ht="63.75" x14ac:dyDescent="0.25">
      <c r="A39" s="26" t="s">
        <v>513</v>
      </c>
      <c r="B39" s="10" t="s">
        <v>514</v>
      </c>
      <c r="C39" s="10"/>
      <c r="D39" s="10"/>
      <c r="E39" s="58"/>
      <c r="F39" s="10"/>
      <c r="G39" s="26"/>
      <c r="H39" s="60"/>
      <c r="I39" s="26"/>
      <c r="J39" s="26"/>
      <c r="K39" s="60"/>
    </row>
    <row r="40" spans="1:11" s="8" customFormat="1" ht="25.5" x14ac:dyDescent="0.25">
      <c r="A40" s="26" t="s">
        <v>66</v>
      </c>
      <c r="B40" s="10" t="s">
        <v>62</v>
      </c>
      <c r="C40" s="10"/>
      <c r="D40" s="10"/>
      <c r="E40" s="58"/>
      <c r="F40" s="10"/>
      <c r="G40" s="26"/>
      <c r="H40" s="60"/>
      <c r="I40" s="26"/>
      <c r="J40" s="26"/>
      <c r="K40" s="60"/>
    </row>
    <row r="41" spans="1:11" s="8" customFormat="1" ht="25.5" x14ac:dyDescent="0.25">
      <c r="A41" s="26" t="s">
        <v>67</v>
      </c>
      <c r="B41" s="10" t="s">
        <v>63</v>
      </c>
      <c r="C41" s="10"/>
      <c r="D41" s="10"/>
      <c r="E41" s="58"/>
      <c r="F41" s="10"/>
      <c r="G41" s="11"/>
      <c r="H41" s="61"/>
      <c r="I41" s="11"/>
      <c r="J41" s="11"/>
      <c r="K41" s="61"/>
    </row>
    <row r="42" spans="1:11" s="8" customFormat="1" ht="25.5" x14ac:dyDescent="0.25">
      <c r="A42" s="26" t="s">
        <v>68</v>
      </c>
      <c r="B42" s="10" t="s">
        <v>55</v>
      </c>
      <c r="C42" s="10"/>
      <c r="D42" s="10"/>
      <c r="E42" s="58"/>
      <c r="F42" s="10"/>
      <c r="G42" s="11"/>
      <c r="H42" s="61"/>
      <c r="I42" s="11"/>
      <c r="J42" s="11"/>
      <c r="K42" s="61"/>
    </row>
    <row r="43" spans="1:11" s="8" customFormat="1" ht="63.75" x14ac:dyDescent="0.25">
      <c r="A43" s="26" t="s">
        <v>515</v>
      </c>
      <c r="B43" s="10" t="s">
        <v>514</v>
      </c>
      <c r="C43" s="10"/>
      <c r="D43" s="10"/>
      <c r="E43" s="58"/>
      <c r="F43" s="10"/>
      <c r="G43" s="11"/>
      <c r="H43" s="61"/>
      <c r="I43" s="11"/>
      <c r="J43" s="11"/>
      <c r="K43" s="61"/>
    </row>
    <row r="44" spans="1:11" s="8" customFormat="1" ht="25.5" x14ac:dyDescent="0.25">
      <c r="A44" s="26" t="s">
        <v>516</v>
      </c>
      <c r="B44" s="10" t="s">
        <v>69</v>
      </c>
      <c r="C44" s="10"/>
      <c r="D44" s="10"/>
      <c r="E44" s="58"/>
      <c r="F44" s="10"/>
      <c r="G44" s="26"/>
      <c r="H44" s="60"/>
      <c r="I44" s="26"/>
      <c r="J44" s="26"/>
      <c r="K44" s="60"/>
    </row>
    <row r="45" spans="1:11" s="8" customFormat="1" x14ac:dyDescent="0.25">
      <c r="A45" s="26" t="s">
        <v>517</v>
      </c>
      <c r="B45" s="10" t="s">
        <v>70</v>
      </c>
      <c r="C45" s="10"/>
      <c r="D45" s="10"/>
      <c r="E45" s="58"/>
      <c r="F45" s="10"/>
      <c r="G45" s="26"/>
      <c r="H45" s="60"/>
      <c r="I45" s="26"/>
      <c r="J45" s="26"/>
      <c r="K45" s="60"/>
    </row>
    <row r="46" spans="1:11" s="8" customFormat="1" ht="25.5" x14ac:dyDescent="0.25">
      <c r="A46" s="26" t="s">
        <v>518</v>
      </c>
      <c r="B46" s="10" t="s">
        <v>519</v>
      </c>
      <c r="C46" s="32" t="s">
        <v>507</v>
      </c>
      <c r="D46" s="32" t="s">
        <v>507</v>
      </c>
      <c r="E46" s="57">
        <f>ROUND(E47*E48/1000,2)</f>
        <v>10.25</v>
      </c>
      <c r="F46" s="32" t="s">
        <v>507</v>
      </c>
      <c r="G46" s="55" t="s">
        <v>507</v>
      </c>
      <c r="H46" s="59">
        <f>ROUND(H47*H48/1000,2)</f>
        <v>10.25</v>
      </c>
      <c r="I46" s="55" t="s">
        <v>507</v>
      </c>
      <c r="J46" s="55" t="s">
        <v>507</v>
      </c>
      <c r="K46" s="59">
        <f>ROUND(K47*K48/1000,2)</f>
        <v>11.65</v>
      </c>
    </row>
    <row r="47" spans="1:11" s="8" customFormat="1" ht="25.5" x14ac:dyDescent="0.25">
      <c r="A47" s="62" t="s">
        <v>520</v>
      </c>
      <c r="B47" s="10" t="s">
        <v>521</v>
      </c>
      <c r="C47" s="32" t="s">
        <v>507</v>
      </c>
      <c r="D47" s="32" t="s">
        <v>507</v>
      </c>
      <c r="E47" s="57">
        <f>ROUND(550/1.18,2)</f>
        <v>466.1</v>
      </c>
      <c r="F47" s="32" t="s">
        <v>507</v>
      </c>
      <c r="G47" s="32" t="s">
        <v>507</v>
      </c>
      <c r="H47" s="57">
        <f>ROUND(550/1.18,2)</f>
        <v>466.1</v>
      </c>
      <c r="I47" s="32" t="s">
        <v>507</v>
      </c>
      <c r="J47" s="32" t="s">
        <v>507</v>
      </c>
      <c r="K47" s="57">
        <f>ROUND(550/1.18,2)</f>
        <v>466.1</v>
      </c>
    </row>
    <row r="48" spans="1:11" s="8" customFormat="1" ht="114.75" x14ac:dyDescent="0.25">
      <c r="A48" s="26" t="s">
        <v>522</v>
      </c>
      <c r="B48" s="10" t="s">
        <v>523</v>
      </c>
      <c r="C48" s="32" t="s">
        <v>507</v>
      </c>
      <c r="D48" s="32" t="s">
        <v>507</v>
      </c>
      <c r="E48" s="63">
        <f>'Приложение 2'!D21</f>
        <v>22</v>
      </c>
      <c r="F48" s="32" t="s">
        <v>507</v>
      </c>
      <c r="G48" s="32" t="s">
        <v>507</v>
      </c>
      <c r="H48" s="63">
        <f>E48</f>
        <v>22</v>
      </c>
      <c r="I48" s="32" t="s">
        <v>507</v>
      </c>
      <c r="J48" s="32" t="s">
        <v>507</v>
      </c>
      <c r="K48" s="57">
        <f>ROUND(('Приложение 2'!D17+'Приложение 2'!D19+'Приложение 2'!D21)/3,0)</f>
        <v>25</v>
      </c>
    </row>
    <row r="49" spans="1:11" s="8" customFormat="1" ht="51" x14ac:dyDescent="0.25">
      <c r="A49" s="26" t="s">
        <v>524</v>
      </c>
      <c r="B49" s="10" t="s">
        <v>525</v>
      </c>
      <c r="C49" s="32" t="s">
        <v>507</v>
      </c>
      <c r="D49" s="32" t="s">
        <v>507</v>
      </c>
      <c r="E49" s="57">
        <f>E19+E22-E46</f>
        <v>74.507000000000005</v>
      </c>
      <c r="F49" s="32" t="s">
        <v>507</v>
      </c>
      <c r="G49" s="55" t="s">
        <v>507</v>
      </c>
      <c r="H49" s="57">
        <f>H19+H22-H46</f>
        <v>56.904959999999988</v>
      </c>
      <c r="I49" s="55" t="s">
        <v>507</v>
      </c>
      <c r="J49" s="55" t="s">
        <v>507</v>
      </c>
      <c r="K49" s="57">
        <f>K19+K22-K46</f>
        <v>70.353069999999988</v>
      </c>
    </row>
    <row r="50" spans="1:11" s="8" customFormat="1" x14ac:dyDescent="0.25">
      <c r="A50" s="22"/>
      <c r="G50" s="22"/>
      <c r="H50" s="22"/>
      <c r="I50" s="22"/>
      <c r="J50" s="22"/>
      <c r="K50" s="17"/>
    </row>
    <row r="51" spans="1:11" s="8" customFormat="1" x14ac:dyDescent="0.25">
      <c r="A51" s="22"/>
      <c r="G51" s="22"/>
      <c r="H51" s="22"/>
      <c r="I51" s="22"/>
      <c r="J51" s="22"/>
      <c r="K51" s="17"/>
    </row>
    <row r="52" spans="1:11" s="8" customFormat="1" x14ac:dyDescent="0.25">
      <c r="A52" s="22"/>
      <c r="G52" s="22"/>
      <c r="H52" s="22"/>
      <c r="I52" s="22"/>
      <c r="J52" s="22"/>
      <c r="K52" s="17"/>
    </row>
    <row r="53" spans="1:11" s="8" customFormat="1" x14ac:dyDescent="0.25">
      <c r="A53" s="22"/>
      <c r="G53" s="22"/>
      <c r="H53" s="22"/>
      <c r="I53" s="22"/>
      <c r="J53" s="22"/>
      <c r="K53" s="17"/>
    </row>
    <row r="54" spans="1:11" s="8" customFormat="1" x14ac:dyDescent="0.25">
      <c r="A54" s="22"/>
      <c r="G54" s="22"/>
      <c r="H54" s="22"/>
      <c r="I54" s="22"/>
      <c r="J54" s="22"/>
      <c r="K54" s="17"/>
    </row>
    <row r="55" spans="1:11" s="8" customFormat="1" x14ac:dyDescent="0.25">
      <c r="A55" s="22"/>
      <c r="G55" s="22"/>
      <c r="H55" s="22"/>
      <c r="I55" s="22"/>
      <c r="J55" s="22"/>
      <c r="K55" s="17"/>
    </row>
    <row r="56" spans="1:11" s="8" customFormat="1" x14ac:dyDescent="0.25">
      <c r="A56" s="22"/>
      <c r="G56" s="22"/>
      <c r="H56" s="22"/>
      <c r="I56" s="22"/>
      <c r="J56" s="22"/>
      <c r="K56" s="17"/>
    </row>
    <row r="57" spans="1:11" s="8" customFormat="1" x14ac:dyDescent="0.25">
      <c r="A57" s="22"/>
      <c r="G57" s="22"/>
      <c r="H57" s="22"/>
      <c r="I57" s="22"/>
      <c r="J57" s="22"/>
      <c r="K57" s="17"/>
    </row>
    <row r="58" spans="1:11" s="8" customFormat="1" x14ac:dyDescent="0.25">
      <c r="A58" s="22"/>
      <c r="G58" s="22"/>
      <c r="H58" s="22"/>
      <c r="I58" s="22"/>
      <c r="J58" s="22"/>
      <c r="K58" s="17"/>
    </row>
    <row r="59" spans="1:11" s="8" customFormat="1" x14ac:dyDescent="0.25">
      <c r="A59" s="22"/>
      <c r="G59" s="22"/>
      <c r="H59" s="22"/>
      <c r="I59" s="22"/>
      <c r="J59" s="22"/>
      <c r="K59" s="17"/>
    </row>
    <row r="60" spans="1:11" s="8" customFormat="1" x14ac:dyDescent="0.25">
      <c r="A60" s="22"/>
      <c r="G60" s="22"/>
      <c r="H60" s="22"/>
      <c r="I60" s="22"/>
      <c r="J60" s="22"/>
      <c r="K60" s="17"/>
    </row>
    <row r="61" spans="1:11" s="8" customFormat="1" x14ac:dyDescent="0.25">
      <c r="A61" s="22"/>
      <c r="G61" s="22"/>
      <c r="H61" s="22"/>
      <c r="I61" s="22"/>
      <c r="J61" s="22"/>
      <c r="K61" s="17"/>
    </row>
    <row r="62" spans="1:11" s="8" customFormat="1" x14ac:dyDescent="0.25">
      <c r="A62" s="22"/>
      <c r="G62" s="22"/>
      <c r="H62" s="22"/>
      <c r="I62" s="22"/>
      <c r="J62" s="22"/>
      <c r="K62" s="17"/>
    </row>
    <row r="63" spans="1:11" s="8" customFormat="1" x14ac:dyDescent="0.25">
      <c r="A63" s="22"/>
      <c r="G63" s="22"/>
      <c r="H63" s="22"/>
      <c r="I63" s="22"/>
      <c r="J63" s="22"/>
      <c r="K63" s="17"/>
    </row>
    <row r="64" spans="1:11" s="8" customFormat="1" x14ac:dyDescent="0.25">
      <c r="A64" s="22"/>
      <c r="G64" s="22"/>
      <c r="H64" s="22"/>
      <c r="I64" s="22"/>
      <c r="J64" s="22"/>
      <c r="K64" s="17"/>
    </row>
    <row r="65" spans="1:11" s="8" customFormat="1" x14ac:dyDescent="0.25">
      <c r="A65" s="22"/>
      <c r="G65" s="22"/>
      <c r="H65" s="22"/>
      <c r="I65" s="22"/>
      <c r="J65" s="22"/>
      <c r="K65" s="17"/>
    </row>
    <row r="66" spans="1:11" s="8" customFormat="1" x14ac:dyDescent="0.25">
      <c r="A66" s="22"/>
      <c r="G66" s="22"/>
      <c r="H66" s="22"/>
      <c r="I66" s="22"/>
      <c r="J66" s="22"/>
      <c r="K66" s="17"/>
    </row>
    <row r="67" spans="1:11" s="8" customFormat="1" x14ac:dyDescent="0.25">
      <c r="A67" s="22"/>
      <c r="G67" s="22"/>
      <c r="H67" s="22"/>
      <c r="I67" s="22"/>
      <c r="J67" s="22"/>
      <c r="K67" s="17"/>
    </row>
    <row r="68" spans="1:11" s="8" customFormat="1" x14ac:dyDescent="0.25">
      <c r="A68" s="22"/>
      <c r="G68" s="22"/>
      <c r="H68" s="22"/>
      <c r="I68" s="22"/>
      <c r="J68" s="22"/>
      <c r="K68" s="17"/>
    </row>
    <row r="69" spans="1:11" s="8" customFormat="1" x14ac:dyDescent="0.25">
      <c r="A69" s="22"/>
      <c r="G69" s="22"/>
      <c r="H69" s="22"/>
      <c r="I69" s="22"/>
      <c r="J69" s="22"/>
      <c r="K69" s="17"/>
    </row>
    <row r="70" spans="1:11" s="8" customFormat="1" x14ac:dyDescent="0.25">
      <c r="A70" s="22"/>
      <c r="G70" s="22"/>
      <c r="H70" s="22"/>
      <c r="I70" s="22"/>
      <c r="J70" s="22"/>
      <c r="K70" s="17"/>
    </row>
    <row r="71" spans="1:11" s="8" customFormat="1" x14ac:dyDescent="0.25">
      <c r="A71" s="22"/>
      <c r="G71" s="22"/>
      <c r="H71" s="22"/>
      <c r="I71" s="22"/>
      <c r="J71" s="22"/>
      <c r="K71" s="17"/>
    </row>
    <row r="72" spans="1:11" s="8" customFormat="1" x14ac:dyDescent="0.25">
      <c r="A72" s="22"/>
      <c r="G72" s="22"/>
      <c r="H72" s="22"/>
      <c r="I72" s="22"/>
      <c r="J72" s="22"/>
      <c r="K72" s="17"/>
    </row>
    <row r="73" spans="1:11" s="8" customFormat="1" x14ac:dyDescent="0.25">
      <c r="A73" s="22"/>
      <c r="G73" s="22"/>
      <c r="H73" s="22"/>
      <c r="I73" s="22"/>
      <c r="J73" s="22"/>
      <c r="K73" s="17"/>
    </row>
    <row r="74" spans="1:11" s="8" customFormat="1" x14ac:dyDescent="0.25">
      <c r="A74" s="22"/>
      <c r="G74" s="22"/>
      <c r="H74" s="22"/>
      <c r="I74" s="22"/>
      <c r="J74" s="22"/>
      <c r="K74" s="17"/>
    </row>
    <row r="75" spans="1:11" s="8" customFormat="1" x14ac:dyDescent="0.25">
      <c r="A75" s="22"/>
      <c r="G75" s="22"/>
      <c r="H75" s="22"/>
      <c r="I75" s="22"/>
      <c r="J75" s="22"/>
      <c r="K75" s="17"/>
    </row>
    <row r="76" spans="1:11" s="8" customFormat="1" x14ac:dyDescent="0.25">
      <c r="A76" s="22"/>
      <c r="G76" s="22"/>
      <c r="H76" s="22"/>
      <c r="I76" s="22"/>
      <c r="J76" s="22"/>
      <c r="K76" s="17"/>
    </row>
    <row r="77" spans="1:11" s="8" customFormat="1" x14ac:dyDescent="0.25">
      <c r="A77" s="22"/>
      <c r="G77" s="22"/>
      <c r="H77" s="22"/>
      <c r="I77" s="22"/>
      <c r="J77" s="22"/>
      <c r="K77" s="17"/>
    </row>
    <row r="78" spans="1:11" s="8" customFormat="1" x14ac:dyDescent="0.25">
      <c r="A78" s="22"/>
      <c r="G78" s="22"/>
      <c r="H78" s="22"/>
      <c r="I78" s="22"/>
      <c r="J78" s="22"/>
      <c r="K78" s="17"/>
    </row>
    <row r="79" spans="1:11" s="8" customFormat="1" x14ac:dyDescent="0.25">
      <c r="A79" s="22"/>
      <c r="G79" s="22"/>
      <c r="H79" s="22"/>
      <c r="I79" s="22"/>
      <c r="J79" s="22"/>
      <c r="K79" s="17"/>
    </row>
    <row r="80" spans="1:11" s="8" customFormat="1" x14ac:dyDescent="0.25">
      <c r="A80" s="22"/>
      <c r="G80" s="22"/>
      <c r="H80" s="22"/>
      <c r="I80" s="22"/>
      <c r="J80" s="22"/>
      <c r="K80" s="17"/>
    </row>
    <row r="81" spans="1:11" s="8" customFormat="1" x14ac:dyDescent="0.25">
      <c r="A81" s="22"/>
      <c r="G81" s="22"/>
      <c r="H81" s="22"/>
      <c r="I81" s="22"/>
      <c r="J81" s="22"/>
      <c r="K81" s="17"/>
    </row>
    <row r="82" spans="1:11" s="8" customFormat="1" x14ac:dyDescent="0.25">
      <c r="A82" s="22"/>
      <c r="G82" s="22"/>
      <c r="H82" s="22"/>
      <c r="I82" s="22"/>
      <c r="J82" s="22"/>
      <c r="K82" s="17"/>
    </row>
    <row r="83" spans="1:11" s="8" customFormat="1" x14ac:dyDescent="0.25">
      <c r="A83" s="22"/>
      <c r="G83" s="22"/>
      <c r="H83" s="22"/>
      <c r="I83" s="22"/>
      <c r="J83" s="22"/>
      <c r="K83" s="17"/>
    </row>
    <row r="84" spans="1:11" s="8" customFormat="1" x14ac:dyDescent="0.25">
      <c r="A84" s="22"/>
      <c r="G84" s="22"/>
      <c r="H84" s="22"/>
      <c r="I84" s="22"/>
      <c r="J84" s="22"/>
      <c r="K84" s="17"/>
    </row>
    <row r="85" spans="1:11" s="8" customFormat="1" x14ac:dyDescent="0.25">
      <c r="A85" s="22"/>
      <c r="G85" s="22"/>
      <c r="H85" s="22"/>
      <c r="I85" s="22"/>
      <c r="J85" s="22"/>
      <c r="K85" s="17"/>
    </row>
    <row r="86" spans="1:11" s="8" customFormat="1" x14ac:dyDescent="0.25">
      <c r="A86" s="22"/>
      <c r="G86" s="22"/>
      <c r="H86" s="22"/>
      <c r="I86" s="22"/>
      <c r="J86" s="22"/>
      <c r="K86" s="17"/>
    </row>
    <row r="87" spans="1:11" s="8" customFormat="1" x14ac:dyDescent="0.25">
      <c r="A87" s="22"/>
      <c r="G87" s="22"/>
      <c r="H87" s="22"/>
      <c r="I87" s="22"/>
      <c r="J87" s="22"/>
      <c r="K87" s="17"/>
    </row>
    <row r="88" spans="1:11" s="8" customFormat="1" x14ac:dyDescent="0.25">
      <c r="A88" s="22"/>
      <c r="G88" s="22"/>
      <c r="H88" s="22"/>
      <c r="I88" s="22"/>
      <c r="J88" s="22"/>
      <c r="K88" s="17"/>
    </row>
    <row r="89" spans="1:11" s="8" customFormat="1" x14ac:dyDescent="0.25">
      <c r="A89" s="22"/>
      <c r="G89" s="22"/>
      <c r="H89" s="22"/>
      <c r="I89" s="22"/>
      <c r="J89" s="22"/>
      <c r="K89" s="17"/>
    </row>
    <row r="90" spans="1:11" s="8" customFormat="1" x14ac:dyDescent="0.25">
      <c r="A90" s="22"/>
      <c r="G90" s="22"/>
      <c r="H90" s="22"/>
      <c r="I90" s="22"/>
      <c r="J90" s="22"/>
      <c r="K90" s="17"/>
    </row>
    <row r="91" spans="1:11" s="8" customFormat="1" x14ac:dyDescent="0.25">
      <c r="A91" s="22"/>
      <c r="G91" s="22"/>
      <c r="H91" s="22"/>
      <c r="I91" s="22"/>
      <c r="J91" s="22"/>
      <c r="K91" s="17"/>
    </row>
    <row r="92" spans="1:11" s="8" customFormat="1" x14ac:dyDescent="0.25">
      <c r="A92" s="22"/>
      <c r="G92" s="22"/>
      <c r="H92" s="22"/>
      <c r="I92" s="22"/>
      <c r="J92" s="22"/>
      <c r="K92" s="17"/>
    </row>
    <row r="93" spans="1:11" s="8" customFormat="1" x14ac:dyDescent="0.25">
      <c r="A93" s="22"/>
      <c r="G93" s="22"/>
      <c r="H93" s="22"/>
      <c r="I93" s="22"/>
      <c r="J93" s="22"/>
      <c r="K93" s="17"/>
    </row>
    <row r="94" spans="1:11" s="8" customFormat="1" x14ac:dyDescent="0.25">
      <c r="A94" s="22"/>
      <c r="G94" s="22"/>
      <c r="H94" s="22"/>
      <c r="I94" s="22"/>
      <c r="J94" s="22"/>
      <c r="K94" s="17"/>
    </row>
    <row r="95" spans="1:11" s="8" customFormat="1" x14ac:dyDescent="0.25">
      <c r="A95" s="22"/>
      <c r="G95" s="22"/>
      <c r="H95" s="22"/>
      <c r="I95" s="22"/>
      <c r="J95" s="22"/>
      <c r="K95" s="17"/>
    </row>
    <row r="96" spans="1:11" s="8" customFormat="1" x14ac:dyDescent="0.25">
      <c r="A96" s="22"/>
      <c r="G96" s="22"/>
      <c r="H96" s="22"/>
      <c r="I96" s="22"/>
      <c r="J96" s="22"/>
      <c r="K96" s="17"/>
    </row>
    <row r="97" spans="1:11" s="8" customFormat="1" x14ac:dyDescent="0.25">
      <c r="A97" s="22"/>
      <c r="G97" s="22"/>
      <c r="H97" s="22"/>
      <c r="I97" s="22"/>
      <c r="J97" s="22"/>
      <c r="K97" s="17"/>
    </row>
    <row r="98" spans="1:11" s="8" customFormat="1" x14ac:dyDescent="0.25">
      <c r="A98" s="22"/>
      <c r="G98" s="22"/>
      <c r="H98" s="22"/>
      <c r="I98" s="22"/>
      <c r="J98" s="22"/>
      <c r="K98" s="17"/>
    </row>
    <row r="99" spans="1:11" s="8" customFormat="1" x14ac:dyDescent="0.25">
      <c r="A99" s="22"/>
      <c r="G99" s="22"/>
      <c r="H99" s="22"/>
      <c r="I99" s="22"/>
      <c r="J99" s="22"/>
      <c r="K99" s="17"/>
    </row>
    <row r="100" spans="1:11" s="8" customFormat="1" x14ac:dyDescent="0.25">
      <c r="A100" s="22"/>
      <c r="G100" s="22"/>
      <c r="H100" s="22"/>
      <c r="I100" s="22"/>
      <c r="J100" s="22"/>
      <c r="K100" s="17"/>
    </row>
    <row r="101" spans="1:11" s="8" customFormat="1" x14ac:dyDescent="0.25">
      <c r="A101" s="22"/>
      <c r="G101" s="22"/>
      <c r="H101" s="22"/>
      <c r="I101" s="22"/>
      <c r="J101" s="22"/>
      <c r="K101" s="17"/>
    </row>
    <row r="102" spans="1:11" s="8" customFormat="1" x14ac:dyDescent="0.25">
      <c r="A102" s="22"/>
      <c r="G102" s="22"/>
      <c r="H102" s="22"/>
      <c r="I102" s="22"/>
      <c r="J102" s="22"/>
      <c r="K102" s="17"/>
    </row>
    <row r="103" spans="1:11" s="8" customFormat="1" x14ac:dyDescent="0.25">
      <c r="A103" s="22"/>
      <c r="G103" s="22"/>
      <c r="H103" s="22"/>
      <c r="I103" s="22"/>
      <c r="J103" s="22"/>
      <c r="K103" s="17"/>
    </row>
    <row r="104" spans="1:11" s="8" customFormat="1" x14ac:dyDescent="0.25">
      <c r="A104" s="22"/>
      <c r="G104" s="22"/>
      <c r="H104" s="22"/>
      <c r="I104" s="22"/>
      <c r="J104" s="22"/>
      <c r="K104" s="17"/>
    </row>
    <row r="105" spans="1:11" s="8" customFormat="1" x14ac:dyDescent="0.25">
      <c r="A105" s="22"/>
      <c r="G105" s="22"/>
      <c r="H105" s="22"/>
      <c r="I105" s="22"/>
      <c r="J105" s="22"/>
      <c r="K105" s="17"/>
    </row>
    <row r="106" spans="1:11" s="8" customFormat="1" x14ac:dyDescent="0.25">
      <c r="A106" s="22"/>
      <c r="G106" s="22"/>
      <c r="H106" s="22"/>
      <c r="I106" s="22"/>
      <c r="J106" s="22"/>
      <c r="K106" s="17"/>
    </row>
    <row r="107" spans="1:11" s="8" customFormat="1" x14ac:dyDescent="0.25">
      <c r="A107" s="22"/>
      <c r="G107" s="22"/>
      <c r="H107" s="22"/>
      <c r="I107" s="22"/>
      <c r="J107" s="22"/>
      <c r="K107" s="17"/>
    </row>
    <row r="108" spans="1:11" s="8" customFormat="1" x14ac:dyDescent="0.25">
      <c r="A108" s="22"/>
      <c r="G108" s="22"/>
      <c r="H108" s="22"/>
      <c r="I108" s="22"/>
      <c r="J108" s="22"/>
      <c r="K108" s="17"/>
    </row>
    <row r="109" spans="1:11" s="8" customFormat="1" x14ac:dyDescent="0.25">
      <c r="A109" s="22"/>
      <c r="G109" s="22"/>
      <c r="H109" s="22"/>
      <c r="I109" s="22"/>
      <c r="J109" s="22"/>
      <c r="K109" s="17"/>
    </row>
    <row r="110" spans="1:11" s="8" customFormat="1" x14ac:dyDescent="0.25">
      <c r="A110" s="22"/>
      <c r="G110" s="22"/>
      <c r="H110" s="22"/>
      <c r="I110" s="22"/>
      <c r="J110" s="22"/>
      <c r="K110" s="17"/>
    </row>
    <row r="111" spans="1:11" s="8" customFormat="1" x14ac:dyDescent="0.25">
      <c r="A111" s="22"/>
      <c r="G111" s="22"/>
      <c r="H111" s="22"/>
      <c r="I111" s="22"/>
      <c r="J111" s="22"/>
      <c r="K111" s="17"/>
    </row>
    <row r="112" spans="1:11" s="8" customFormat="1" x14ac:dyDescent="0.25">
      <c r="A112" s="22"/>
      <c r="G112" s="22"/>
      <c r="H112" s="22"/>
      <c r="I112" s="22"/>
      <c r="J112" s="22"/>
      <c r="K112" s="17"/>
    </row>
    <row r="113" spans="1:11" s="8" customFormat="1" x14ac:dyDescent="0.25">
      <c r="A113" s="22"/>
      <c r="G113" s="22"/>
      <c r="H113" s="22"/>
      <c r="I113" s="22"/>
      <c r="J113" s="22"/>
      <c r="K113" s="17"/>
    </row>
    <row r="114" spans="1:11" s="8" customFormat="1" x14ac:dyDescent="0.25">
      <c r="A114" s="22"/>
      <c r="G114" s="22"/>
      <c r="H114" s="22"/>
      <c r="I114" s="22"/>
      <c r="J114" s="22"/>
      <c r="K114" s="17"/>
    </row>
    <row r="115" spans="1:11" s="8" customFormat="1" x14ac:dyDescent="0.25">
      <c r="A115" s="22"/>
      <c r="G115" s="22"/>
      <c r="H115" s="22"/>
      <c r="I115" s="22"/>
      <c r="J115" s="22"/>
      <c r="K115" s="17"/>
    </row>
    <row r="116" spans="1:11" s="8" customFormat="1" x14ac:dyDescent="0.25">
      <c r="A116" s="22"/>
      <c r="G116" s="22"/>
      <c r="H116" s="22"/>
      <c r="I116" s="22"/>
      <c r="J116" s="22"/>
      <c r="K116" s="17"/>
    </row>
    <row r="117" spans="1:11" s="8" customFormat="1" x14ac:dyDescent="0.25">
      <c r="A117" s="22"/>
      <c r="G117" s="22"/>
      <c r="H117" s="22"/>
      <c r="I117" s="22"/>
      <c r="J117" s="22"/>
      <c r="K117" s="17"/>
    </row>
    <row r="118" spans="1:11" s="8" customFormat="1" x14ac:dyDescent="0.25">
      <c r="A118" s="22"/>
      <c r="G118" s="22"/>
      <c r="H118" s="22"/>
      <c r="I118" s="22"/>
      <c r="J118" s="22"/>
      <c r="K118" s="17"/>
    </row>
    <row r="119" spans="1:11" s="8" customFormat="1" x14ac:dyDescent="0.25">
      <c r="A119" s="22"/>
      <c r="G119" s="22"/>
      <c r="H119" s="22"/>
      <c r="I119" s="22"/>
      <c r="J119" s="22"/>
      <c r="K119" s="17"/>
    </row>
    <row r="120" spans="1:11" s="8" customFormat="1" x14ac:dyDescent="0.25">
      <c r="A120" s="22"/>
      <c r="G120" s="22"/>
      <c r="H120" s="22"/>
      <c r="I120" s="22"/>
      <c r="J120" s="22"/>
      <c r="K120" s="17"/>
    </row>
    <row r="121" spans="1:11" s="8" customFormat="1" x14ac:dyDescent="0.25">
      <c r="A121" s="22"/>
      <c r="G121" s="22"/>
      <c r="H121" s="22"/>
      <c r="I121" s="22"/>
      <c r="J121" s="22"/>
      <c r="K121" s="17"/>
    </row>
    <row r="122" spans="1:11" s="8" customFormat="1" x14ac:dyDescent="0.25">
      <c r="A122" s="22"/>
      <c r="G122" s="22"/>
      <c r="H122" s="22"/>
      <c r="I122" s="22"/>
      <c r="J122" s="22"/>
      <c r="K122" s="17"/>
    </row>
    <row r="123" spans="1:11" s="8" customFormat="1" x14ac:dyDescent="0.25">
      <c r="A123" s="22"/>
      <c r="G123" s="22"/>
      <c r="H123" s="22"/>
      <c r="I123" s="22"/>
      <c r="J123" s="22"/>
      <c r="K123" s="17"/>
    </row>
    <row r="124" spans="1:11" s="8" customFormat="1" x14ac:dyDescent="0.25">
      <c r="A124" s="22"/>
      <c r="G124" s="22"/>
      <c r="H124" s="22"/>
      <c r="I124" s="22"/>
      <c r="J124" s="22"/>
      <c r="K124" s="17"/>
    </row>
    <row r="125" spans="1:11" s="8" customFormat="1" x14ac:dyDescent="0.25">
      <c r="A125" s="22"/>
      <c r="G125" s="22"/>
      <c r="H125" s="22"/>
      <c r="I125" s="22"/>
      <c r="J125" s="22"/>
      <c r="K125" s="17"/>
    </row>
    <row r="126" spans="1:11" s="8" customFormat="1" x14ac:dyDescent="0.25">
      <c r="A126" s="22"/>
      <c r="G126" s="22"/>
      <c r="H126" s="22"/>
      <c r="I126" s="22"/>
      <c r="J126" s="22"/>
      <c r="K126" s="17"/>
    </row>
    <row r="127" spans="1:11" s="8" customFormat="1" x14ac:dyDescent="0.25">
      <c r="A127" s="22"/>
      <c r="G127" s="22"/>
      <c r="H127" s="22"/>
      <c r="I127" s="22"/>
      <c r="J127" s="22"/>
      <c r="K127" s="17"/>
    </row>
    <row r="128" spans="1:11" s="8" customFormat="1" x14ac:dyDescent="0.25">
      <c r="A128" s="22"/>
      <c r="G128" s="22"/>
      <c r="H128" s="22"/>
      <c r="I128" s="22"/>
      <c r="J128" s="22"/>
      <c r="K128" s="17"/>
    </row>
    <row r="129" spans="1:11" s="8" customFormat="1" x14ac:dyDescent="0.25">
      <c r="A129" s="22"/>
      <c r="G129" s="22"/>
      <c r="H129" s="22"/>
      <c r="I129" s="22"/>
      <c r="J129" s="22"/>
      <c r="K129" s="17"/>
    </row>
    <row r="130" spans="1:11" s="8" customFormat="1" x14ac:dyDescent="0.25">
      <c r="A130" s="22"/>
      <c r="G130" s="22"/>
      <c r="H130" s="22"/>
      <c r="I130" s="22"/>
      <c r="J130" s="22"/>
      <c r="K130" s="17"/>
    </row>
    <row r="131" spans="1:11" s="8" customFormat="1" x14ac:dyDescent="0.25">
      <c r="A131" s="22"/>
      <c r="G131" s="22"/>
      <c r="H131" s="22"/>
      <c r="I131" s="22"/>
      <c r="J131" s="22"/>
      <c r="K131" s="17"/>
    </row>
    <row r="132" spans="1:11" s="8" customFormat="1" x14ac:dyDescent="0.25">
      <c r="A132" s="22"/>
      <c r="G132" s="22"/>
      <c r="H132" s="22"/>
      <c r="I132" s="22"/>
      <c r="J132" s="22"/>
      <c r="K132" s="17"/>
    </row>
    <row r="133" spans="1:11" s="8" customFormat="1" x14ac:dyDescent="0.25">
      <c r="A133" s="22"/>
      <c r="G133" s="22"/>
      <c r="H133" s="22"/>
      <c r="I133" s="22"/>
      <c r="J133" s="22"/>
      <c r="K133" s="17"/>
    </row>
    <row r="134" spans="1:11" s="8" customFormat="1" x14ac:dyDescent="0.25">
      <c r="A134" s="22"/>
      <c r="G134" s="22"/>
      <c r="H134" s="22"/>
      <c r="I134" s="22"/>
      <c r="J134" s="22"/>
      <c r="K134" s="17"/>
    </row>
    <row r="135" spans="1:11" s="8" customFormat="1" x14ac:dyDescent="0.25">
      <c r="A135" s="22"/>
      <c r="G135" s="22"/>
      <c r="H135" s="22"/>
      <c r="I135" s="22"/>
      <c r="J135" s="22"/>
      <c r="K135" s="17"/>
    </row>
    <row r="136" spans="1:11" s="8" customFormat="1" x14ac:dyDescent="0.25">
      <c r="A136" s="22"/>
      <c r="G136" s="22"/>
      <c r="H136" s="22"/>
      <c r="I136" s="22"/>
      <c r="J136" s="22"/>
      <c r="K136" s="17"/>
    </row>
    <row r="137" spans="1:11" s="8" customFormat="1" x14ac:dyDescent="0.25">
      <c r="A137" s="22"/>
      <c r="G137" s="22"/>
      <c r="H137" s="22"/>
      <c r="I137" s="22"/>
      <c r="J137" s="22"/>
      <c r="K137" s="17"/>
    </row>
    <row r="138" spans="1:11" s="8" customFormat="1" x14ac:dyDescent="0.25">
      <c r="A138" s="22"/>
      <c r="G138" s="22"/>
      <c r="H138" s="22"/>
      <c r="I138" s="22"/>
      <c r="J138" s="22"/>
      <c r="K138" s="17"/>
    </row>
    <row r="139" spans="1:11" s="8" customFormat="1" x14ac:dyDescent="0.25">
      <c r="A139" s="22"/>
      <c r="G139" s="22"/>
      <c r="H139" s="22"/>
      <c r="I139" s="22"/>
      <c r="J139" s="22"/>
      <c r="K139" s="17"/>
    </row>
    <row r="140" spans="1:11" s="8" customFormat="1" x14ac:dyDescent="0.25">
      <c r="A140" s="22"/>
      <c r="G140" s="22"/>
      <c r="H140" s="22"/>
      <c r="I140" s="22"/>
      <c r="J140" s="22"/>
      <c r="K140" s="17"/>
    </row>
    <row r="141" spans="1:11" s="8" customFormat="1" x14ac:dyDescent="0.25">
      <c r="A141" s="22"/>
      <c r="G141" s="22"/>
      <c r="H141" s="22"/>
      <c r="I141" s="22"/>
      <c r="J141" s="22"/>
      <c r="K141" s="17"/>
    </row>
    <row r="142" spans="1:11" s="8" customFormat="1" x14ac:dyDescent="0.25">
      <c r="A142" s="22"/>
      <c r="G142" s="22"/>
      <c r="H142" s="22"/>
      <c r="I142" s="22"/>
      <c r="J142" s="22"/>
      <c r="K142" s="17"/>
    </row>
    <row r="143" spans="1:11" s="8" customFormat="1" x14ac:dyDescent="0.25">
      <c r="A143" s="22"/>
      <c r="G143" s="22"/>
      <c r="H143" s="22"/>
      <c r="I143" s="22"/>
      <c r="J143" s="22"/>
      <c r="K143" s="17"/>
    </row>
    <row r="144" spans="1:11" s="8" customFormat="1" x14ac:dyDescent="0.25">
      <c r="A144" s="22"/>
      <c r="G144" s="22"/>
      <c r="H144" s="22"/>
      <c r="I144" s="22"/>
      <c r="J144" s="22"/>
      <c r="K144" s="17"/>
    </row>
    <row r="145" spans="1:11" s="8" customFormat="1" x14ac:dyDescent="0.25">
      <c r="A145" s="22"/>
      <c r="G145" s="22"/>
      <c r="H145" s="22"/>
      <c r="I145" s="22"/>
      <c r="J145" s="22"/>
      <c r="K145" s="17"/>
    </row>
    <row r="146" spans="1:11" s="8" customFormat="1" x14ac:dyDescent="0.25">
      <c r="A146" s="22"/>
      <c r="G146" s="22"/>
      <c r="H146" s="22"/>
      <c r="I146" s="22"/>
      <c r="J146" s="22"/>
      <c r="K146" s="17"/>
    </row>
    <row r="147" spans="1:11" s="8" customFormat="1" x14ac:dyDescent="0.25">
      <c r="A147" s="22"/>
      <c r="G147" s="22"/>
      <c r="H147" s="22"/>
      <c r="I147" s="22"/>
      <c r="J147" s="22"/>
      <c r="K147" s="17"/>
    </row>
    <row r="148" spans="1:11" s="8" customFormat="1" x14ac:dyDescent="0.25">
      <c r="A148" s="22"/>
      <c r="G148" s="22"/>
      <c r="H148" s="22"/>
      <c r="I148" s="22"/>
      <c r="J148" s="22"/>
      <c r="K148" s="17"/>
    </row>
    <row r="149" spans="1:11" s="8" customFormat="1" x14ac:dyDescent="0.25">
      <c r="A149" s="22"/>
      <c r="G149" s="22"/>
      <c r="H149" s="22"/>
      <c r="I149" s="22"/>
      <c r="J149" s="22"/>
      <c r="K149" s="17"/>
    </row>
    <row r="150" spans="1:11" s="8" customFormat="1" x14ac:dyDescent="0.25">
      <c r="A150" s="22"/>
      <c r="G150" s="22"/>
      <c r="H150" s="22"/>
      <c r="I150" s="22"/>
      <c r="J150" s="22"/>
      <c r="K150" s="17"/>
    </row>
    <row r="151" spans="1:11" s="8" customFormat="1" x14ac:dyDescent="0.25">
      <c r="A151" s="22"/>
      <c r="G151" s="22"/>
      <c r="H151" s="22"/>
      <c r="I151" s="22"/>
      <c r="J151" s="22"/>
      <c r="K151" s="17"/>
    </row>
    <row r="152" spans="1:11" s="8" customFormat="1" x14ac:dyDescent="0.25">
      <c r="A152" s="22"/>
      <c r="G152" s="22"/>
      <c r="H152" s="22"/>
      <c r="I152" s="22"/>
      <c r="J152" s="22"/>
      <c r="K152" s="17"/>
    </row>
    <row r="153" spans="1:11" s="8" customFormat="1" x14ac:dyDescent="0.25">
      <c r="A153" s="22"/>
      <c r="G153" s="22"/>
      <c r="H153" s="22"/>
      <c r="I153" s="22"/>
      <c r="J153" s="22"/>
      <c r="K153" s="17"/>
    </row>
    <row r="154" spans="1:11" s="8" customFormat="1" x14ac:dyDescent="0.25">
      <c r="A154" s="22"/>
      <c r="G154" s="22"/>
      <c r="H154" s="22"/>
      <c r="I154" s="22"/>
      <c r="J154" s="22"/>
      <c r="K154" s="17"/>
    </row>
    <row r="155" spans="1:11" s="8" customFormat="1" x14ac:dyDescent="0.25">
      <c r="A155" s="22"/>
      <c r="G155" s="22"/>
      <c r="H155" s="22"/>
      <c r="I155" s="22"/>
      <c r="J155" s="22"/>
      <c r="K155" s="17"/>
    </row>
    <row r="156" spans="1:11" s="8" customFormat="1" x14ac:dyDescent="0.25">
      <c r="A156" s="22"/>
      <c r="G156" s="22"/>
      <c r="H156" s="22"/>
      <c r="I156" s="22"/>
      <c r="J156" s="22"/>
      <c r="K156" s="17"/>
    </row>
    <row r="157" spans="1:11" s="8" customFormat="1" x14ac:dyDescent="0.25">
      <c r="A157" s="22"/>
      <c r="G157" s="22"/>
      <c r="H157" s="22"/>
      <c r="I157" s="22"/>
      <c r="J157" s="22"/>
      <c r="K157" s="17"/>
    </row>
    <row r="158" spans="1:11" s="8" customFormat="1" x14ac:dyDescent="0.25">
      <c r="A158" s="22"/>
      <c r="G158" s="22"/>
      <c r="H158" s="22"/>
      <c r="I158" s="22"/>
      <c r="J158" s="22"/>
      <c r="K158" s="17"/>
    </row>
    <row r="159" spans="1:11" s="8" customFormat="1" x14ac:dyDescent="0.25">
      <c r="A159" s="22"/>
      <c r="G159" s="22"/>
      <c r="H159" s="22"/>
      <c r="I159" s="22"/>
      <c r="J159" s="22"/>
      <c r="K159" s="17"/>
    </row>
    <row r="160" spans="1:11" s="8" customFormat="1" x14ac:dyDescent="0.25">
      <c r="A160" s="22"/>
      <c r="G160" s="22"/>
      <c r="H160" s="22"/>
      <c r="I160" s="22"/>
      <c r="J160" s="22"/>
      <c r="K160" s="17"/>
    </row>
    <row r="161" spans="1:11" s="8" customFormat="1" x14ac:dyDescent="0.25">
      <c r="A161" s="22"/>
      <c r="G161" s="22"/>
      <c r="H161" s="22"/>
      <c r="I161" s="22"/>
      <c r="J161" s="22"/>
      <c r="K161" s="17"/>
    </row>
    <row r="162" spans="1:11" s="8" customFormat="1" x14ac:dyDescent="0.25">
      <c r="A162" s="22"/>
      <c r="G162" s="22"/>
      <c r="H162" s="22"/>
      <c r="I162" s="22"/>
      <c r="J162" s="22"/>
      <c r="K162" s="17"/>
    </row>
    <row r="163" spans="1:11" s="8" customFormat="1" x14ac:dyDescent="0.25">
      <c r="A163" s="22"/>
      <c r="G163" s="22"/>
      <c r="H163" s="22"/>
      <c r="I163" s="22"/>
      <c r="J163" s="22"/>
      <c r="K163" s="17"/>
    </row>
    <row r="164" spans="1:11" s="8" customFormat="1" x14ac:dyDescent="0.25">
      <c r="A164" s="22"/>
      <c r="G164" s="22"/>
      <c r="H164" s="22"/>
      <c r="I164" s="22"/>
      <c r="J164" s="22"/>
      <c r="K164" s="17"/>
    </row>
    <row r="165" spans="1:11" s="8" customFormat="1" x14ac:dyDescent="0.25">
      <c r="A165" s="22"/>
      <c r="G165" s="22"/>
      <c r="H165" s="22"/>
      <c r="I165" s="22"/>
      <c r="J165" s="22"/>
      <c r="K165" s="17"/>
    </row>
    <row r="166" spans="1:11" s="8" customFormat="1" x14ac:dyDescent="0.25">
      <c r="A166" s="22"/>
      <c r="G166" s="22"/>
      <c r="H166" s="22"/>
      <c r="I166" s="22"/>
      <c r="J166" s="22"/>
      <c r="K166" s="17"/>
    </row>
    <row r="167" spans="1:11" s="8" customFormat="1" x14ac:dyDescent="0.25">
      <c r="A167" s="22"/>
      <c r="G167" s="22"/>
      <c r="H167" s="22"/>
      <c r="I167" s="22"/>
      <c r="J167" s="22"/>
      <c r="K167" s="17"/>
    </row>
    <row r="168" spans="1:11" s="8" customFormat="1" x14ac:dyDescent="0.25">
      <c r="A168" s="22"/>
      <c r="G168" s="22"/>
      <c r="H168" s="22"/>
      <c r="I168" s="22"/>
      <c r="J168" s="22"/>
      <c r="K168" s="17"/>
    </row>
    <row r="169" spans="1:11" s="8" customFormat="1" x14ac:dyDescent="0.25">
      <c r="A169" s="22"/>
      <c r="G169" s="22"/>
      <c r="H169" s="22"/>
      <c r="I169" s="22"/>
      <c r="J169" s="22"/>
      <c r="K169" s="17"/>
    </row>
    <row r="170" spans="1:11" s="8" customFormat="1" x14ac:dyDescent="0.25">
      <c r="A170" s="22"/>
      <c r="G170" s="22"/>
      <c r="H170" s="22"/>
      <c r="I170" s="22"/>
      <c r="J170" s="22"/>
      <c r="K170" s="17"/>
    </row>
    <row r="171" spans="1:11" s="8" customFormat="1" x14ac:dyDescent="0.25">
      <c r="A171" s="22"/>
      <c r="G171" s="22"/>
      <c r="H171" s="22"/>
      <c r="I171" s="22"/>
      <c r="J171" s="22"/>
      <c r="K171" s="17"/>
    </row>
    <row r="172" spans="1:11" s="8" customFormat="1" x14ac:dyDescent="0.25">
      <c r="A172" s="22"/>
      <c r="G172" s="22"/>
      <c r="H172" s="22"/>
      <c r="I172" s="22"/>
      <c r="J172" s="22"/>
      <c r="K172" s="17"/>
    </row>
    <row r="173" spans="1:11" s="8" customFormat="1" x14ac:dyDescent="0.25">
      <c r="A173" s="22"/>
      <c r="G173" s="22"/>
      <c r="H173" s="22"/>
      <c r="I173" s="22"/>
      <c r="J173" s="22"/>
      <c r="K173" s="17"/>
    </row>
    <row r="174" spans="1:11" s="8" customFormat="1" x14ac:dyDescent="0.25">
      <c r="A174" s="22"/>
      <c r="G174" s="22"/>
      <c r="H174" s="22"/>
      <c r="I174" s="22"/>
      <c r="J174" s="22"/>
      <c r="K174" s="17"/>
    </row>
    <row r="175" spans="1:11" s="8" customFormat="1" x14ac:dyDescent="0.25">
      <c r="A175" s="22"/>
      <c r="G175" s="22"/>
      <c r="H175" s="22"/>
      <c r="I175" s="22"/>
      <c r="J175" s="22"/>
      <c r="K175" s="17"/>
    </row>
    <row r="176" spans="1:11" s="8" customFormat="1" x14ac:dyDescent="0.25">
      <c r="A176" s="22"/>
      <c r="G176" s="22"/>
      <c r="H176" s="22"/>
      <c r="I176" s="22"/>
      <c r="J176" s="22"/>
      <c r="K176" s="17"/>
    </row>
    <row r="177" spans="1:11" s="8" customFormat="1" x14ac:dyDescent="0.25">
      <c r="A177" s="22"/>
      <c r="G177" s="22"/>
      <c r="H177" s="22"/>
      <c r="I177" s="22"/>
      <c r="J177" s="22"/>
      <c r="K177" s="17"/>
    </row>
    <row r="178" spans="1:11" s="8" customFormat="1" x14ac:dyDescent="0.25">
      <c r="A178" s="22"/>
      <c r="G178" s="22"/>
      <c r="H178" s="22"/>
      <c r="I178" s="22"/>
      <c r="J178" s="22"/>
      <c r="K178" s="17"/>
    </row>
    <row r="179" spans="1:11" s="8" customFormat="1" x14ac:dyDescent="0.25">
      <c r="A179" s="22"/>
      <c r="G179" s="22"/>
      <c r="H179" s="22"/>
      <c r="I179" s="22"/>
      <c r="J179" s="22"/>
      <c r="K179" s="17"/>
    </row>
    <row r="180" spans="1:11" s="8" customFormat="1" x14ac:dyDescent="0.25">
      <c r="A180" s="22"/>
      <c r="G180" s="22"/>
      <c r="H180" s="22"/>
      <c r="I180" s="22"/>
      <c r="J180" s="22"/>
      <c r="K180" s="17"/>
    </row>
    <row r="181" spans="1:11" s="8" customFormat="1" x14ac:dyDescent="0.25">
      <c r="A181" s="22"/>
      <c r="G181" s="22"/>
      <c r="H181" s="22"/>
      <c r="I181" s="22"/>
      <c r="J181" s="22"/>
      <c r="K181" s="17"/>
    </row>
    <row r="182" spans="1:11" s="8" customFormat="1" x14ac:dyDescent="0.25">
      <c r="A182" s="22"/>
      <c r="G182" s="22"/>
      <c r="H182" s="22"/>
      <c r="I182" s="22"/>
      <c r="J182" s="22"/>
      <c r="K182" s="17"/>
    </row>
    <row r="183" spans="1:11" s="8" customFormat="1" x14ac:dyDescent="0.25">
      <c r="A183" s="22"/>
      <c r="G183" s="22"/>
      <c r="H183" s="22"/>
      <c r="I183" s="22"/>
      <c r="J183" s="22"/>
      <c r="K183" s="17"/>
    </row>
    <row r="184" spans="1:11" s="8" customFormat="1" x14ac:dyDescent="0.25">
      <c r="A184" s="22"/>
      <c r="G184" s="22"/>
      <c r="H184" s="22"/>
      <c r="I184" s="22"/>
      <c r="J184" s="22"/>
      <c r="K184" s="17"/>
    </row>
    <row r="185" spans="1:11" s="8" customFormat="1" x14ac:dyDescent="0.25">
      <c r="A185" s="22"/>
      <c r="G185" s="22"/>
      <c r="H185" s="22"/>
      <c r="I185" s="22"/>
      <c r="J185" s="22"/>
      <c r="K185" s="17"/>
    </row>
    <row r="186" spans="1:11" s="8" customFormat="1" x14ac:dyDescent="0.25">
      <c r="A186" s="22"/>
      <c r="G186" s="22"/>
      <c r="H186" s="22"/>
      <c r="I186" s="22"/>
      <c r="J186" s="22"/>
      <c r="K186" s="17"/>
    </row>
    <row r="187" spans="1:11" s="8" customFormat="1" x14ac:dyDescent="0.25">
      <c r="A187" s="22"/>
      <c r="G187" s="22"/>
      <c r="H187" s="22"/>
      <c r="I187" s="22"/>
      <c r="J187" s="22"/>
      <c r="K187" s="17"/>
    </row>
    <row r="188" spans="1:11" s="8" customFormat="1" x14ac:dyDescent="0.25">
      <c r="A188" s="22"/>
      <c r="G188" s="22"/>
      <c r="H188" s="22"/>
      <c r="I188" s="22"/>
      <c r="J188" s="22"/>
      <c r="K188" s="17"/>
    </row>
    <row r="189" spans="1:11" s="8" customFormat="1" x14ac:dyDescent="0.25">
      <c r="A189" s="22"/>
      <c r="G189" s="22"/>
      <c r="H189" s="22"/>
      <c r="I189" s="22"/>
      <c r="J189" s="22"/>
      <c r="K189" s="17"/>
    </row>
    <row r="190" spans="1:11" s="8" customFormat="1" x14ac:dyDescent="0.25">
      <c r="A190" s="22"/>
      <c r="G190" s="22"/>
      <c r="H190" s="22"/>
      <c r="I190" s="22"/>
      <c r="J190" s="22"/>
      <c r="K190" s="17"/>
    </row>
    <row r="191" spans="1:11" s="8" customFormat="1" x14ac:dyDescent="0.25">
      <c r="A191" s="22"/>
      <c r="G191" s="22"/>
      <c r="H191" s="22"/>
      <c r="I191" s="22"/>
      <c r="J191" s="22"/>
      <c r="K191" s="17"/>
    </row>
    <row r="192" spans="1:11" s="8" customFormat="1" x14ac:dyDescent="0.25">
      <c r="A192" s="22"/>
      <c r="G192" s="22"/>
      <c r="H192" s="22"/>
      <c r="I192" s="22"/>
      <c r="J192" s="22"/>
      <c r="K192" s="17"/>
    </row>
    <row r="193" spans="1:11" s="8" customFormat="1" x14ac:dyDescent="0.25">
      <c r="A193" s="22"/>
      <c r="G193" s="22"/>
      <c r="H193" s="22"/>
      <c r="I193" s="22"/>
      <c r="J193" s="22"/>
      <c r="K193" s="17"/>
    </row>
    <row r="194" spans="1:11" s="8" customFormat="1" x14ac:dyDescent="0.25">
      <c r="A194" s="22"/>
      <c r="G194" s="22"/>
      <c r="H194" s="22"/>
      <c r="I194" s="22"/>
      <c r="J194" s="22"/>
      <c r="K194" s="17"/>
    </row>
    <row r="195" spans="1:11" s="8" customFormat="1" x14ac:dyDescent="0.25">
      <c r="A195" s="22"/>
      <c r="G195" s="22"/>
      <c r="H195" s="22"/>
      <c r="I195" s="22"/>
      <c r="J195" s="22"/>
      <c r="K195" s="17"/>
    </row>
    <row r="196" spans="1:11" s="8" customFormat="1" x14ac:dyDescent="0.25">
      <c r="A196" s="22"/>
      <c r="G196" s="22"/>
      <c r="H196" s="22"/>
      <c r="I196" s="22"/>
      <c r="J196" s="22"/>
      <c r="K196" s="17"/>
    </row>
    <row r="197" spans="1:11" s="8" customFormat="1" x14ac:dyDescent="0.25">
      <c r="A197" s="22"/>
      <c r="G197" s="22"/>
      <c r="H197" s="22"/>
      <c r="I197" s="22"/>
      <c r="J197" s="22"/>
      <c r="K197" s="17"/>
    </row>
    <row r="198" spans="1:11" s="8" customFormat="1" x14ac:dyDescent="0.25">
      <c r="A198" s="22"/>
      <c r="G198" s="22"/>
      <c r="H198" s="22"/>
      <c r="I198" s="22"/>
      <c r="J198" s="22"/>
      <c r="K198" s="17"/>
    </row>
    <row r="199" spans="1:11" s="8" customFormat="1" x14ac:dyDescent="0.25">
      <c r="A199" s="22"/>
      <c r="G199" s="22"/>
      <c r="H199" s="22"/>
      <c r="I199" s="22"/>
      <c r="J199" s="22"/>
      <c r="K199" s="17"/>
    </row>
    <row r="200" spans="1:11" s="8" customFormat="1" x14ac:dyDescent="0.25">
      <c r="A200" s="22"/>
      <c r="G200" s="22"/>
      <c r="H200" s="22"/>
      <c r="I200" s="22"/>
      <c r="J200" s="22"/>
      <c r="K200" s="17"/>
    </row>
    <row r="201" spans="1:11" s="8" customFormat="1" x14ac:dyDescent="0.25">
      <c r="A201" s="22"/>
      <c r="G201" s="22"/>
      <c r="H201" s="22"/>
      <c r="I201" s="22"/>
      <c r="J201" s="22"/>
      <c r="K201" s="17"/>
    </row>
    <row r="202" spans="1:11" s="8" customFormat="1" x14ac:dyDescent="0.25">
      <c r="A202" s="22"/>
      <c r="G202" s="22"/>
      <c r="H202" s="22"/>
      <c r="I202" s="22"/>
      <c r="J202" s="22"/>
      <c r="K202" s="17"/>
    </row>
    <row r="203" spans="1:11" s="8" customFormat="1" x14ac:dyDescent="0.25">
      <c r="A203" s="22"/>
      <c r="G203" s="22"/>
      <c r="H203" s="22"/>
      <c r="I203" s="22"/>
      <c r="J203" s="22"/>
      <c r="K203" s="17"/>
    </row>
    <row r="204" spans="1:11" s="8" customFormat="1" x14ac:dyDescent="0.25">
      <c r="A204" s="22"/>
      <c r="G204" s="22"/>
      <c r="H204" s="22"/>
      <c r="I204" s="22"/>
      <c r="J204" s="22"/>
      <c r="K204" s="17"/>
    </row>
    <row r="205" spans="1:11" s="8" customFormat="1" x14ac:dyDescent="0.25">
      <c r="A205" s="22"/>
      <c r="G205" s="22"/>
      <c r="H205" s="22"/>
      <c r="I205" s="22"/>
      <c r="J205" s="22"/>
      <c r="K205" s="17"/>
    </row>
    <row r="206" spans="1:11" s="8" customFormat="1" x14ac:dyDescent="0.25">
      <c r="A206" s="22"/>
      <c r="G206" s="22"/>
      <c r="H206" s="22"/>
      <c r="I206" s="22"/>
      <c r="J206" s="22"/>
      <c r="K206" s="17"/>
    </row>
    <row r="207" spans="1:11" s="8" customFormat="1" x14ac:dyDescent="0.25">
      <c r="A207" s="22"/>
      <c r="G207" s="22"/>
      <c r="H207" s="22"/>
      <c r="I207" s="22"/>
      <c r="J207" s="22"/>
      <c r="K207" s="17"/>
    </row>
    <row r="208" spans="1:11" s="8" customFormat="1" x14ac:dyDescent="0.25">
      <c r="A208" s="22"/>
      <c r="G208" s="22"/>
      <c r="H208" s="22"/>
      <c r="I208" s="22"/>
      <c r="J208" s="22"/>
      <c r="K208" s="17"/>
    </row>
    <row r="209" spans="1:11" s="5" customFormat="1" x14ac:dyDescent="0.2">
      <c r="A209" s="23"/>
      <c r="G209" s="23"/>
      <c r="H209" s="23"/>
      <c r="I209" s="23"/>
      <c r="J209" s="23"/>
      <c r="K209" s="14"/>
    </row>
    <row r="210" spans="1:11" s="5" customFormat="1" x14ac:dyDescent="0.2">
      <c r="A210" s="23"/>
      <c r="G210" s="23"/>
      <c r="H210" s="23"/>
      <c r="I210" s="23"/>
      <c r="J210" s="23"/>
      <c r="K210" s="14"/>
    </row>
    <row r="211" spans="1:11" s="5" customFormat="1" x14ac:dyDescent="0.2">
      <c r="A211" s="23"/>
      <c r="G211" s="23"/>
      <c r="H211" s="23"/>
      <c r="I211" s="23"/>
      <c r="J211" s="23"/>
      <c r="K211" s="14"/>
    </row>
    <row r="212" spans="1:11" s="5" customFormat="1" x14ac:dyDescent="0.2">
      <c r="A212" s="23"/>
      <c r="G212" s="23"/>
      <c r="H212" s="23"/>
      <c r="I212" s="23"/>
      <c r="J212" s="23"/>
      <c r="K212" s="14"/>
    </row>
    <row r="213" spans="1:11" s="5" customFormat="1" x14ac:dyDescent="0.2">
      <c r="A213" s="23"/>
      <c r="G213" s="23"/>
      <c r="H213" s="23"/>
      <c r="I213" s="23"/>
      <c r="J213" s="23"/>
      <c r="K213" s="14"/>
    </row>
    <row r="214" spans="1:11" s="5" customFormat="1" x14ac:dyDescent="0.2">
      <c r="A214" s="23"/>
      <c r="G214" s="23"/>
      <c r="H214" s="23"/>
      <c r="I214" s="23"/>
      <c r="J214" s="23"/>
      <c r="K214" s="14"/>
    </row>
    <row r="215" spans="1:11" s="5" customFormat="1" x14ac:dyDescent="0.2">
      <c r="A215" s="23"/>
      <c r="G215" s="23"/>
      <c r="H215" s="23"/>
      <c r="I215" s="23"/>
      <c r="J215" s="23"/>
      <c r="K215" s="14"/>
    </row>
    <row r="216" spans="1:11" s="5" customFormat="1" x14ac:dyDescent="0.2">
      <c r="A216" s="23"/>
      <c r="G216" s="23"/>
      <c r="H216" s="23"/>
      <c r="I216" s="23"/>
      <c r="J216" s="23"/>
      <c r="K216" s="14"/>
    </row>
    <row r="217" spans="1:11" s="5" customFormat="1" x14ac:dyDescent="0.2">
      <c r="A217" s="23"/>
      <c r="G217" s="23"/>
      <c r="H217" s="23"/>
      <c r="I217" s="23"/>
      <c r="J217" s="23"/>
      <c r="K217" s="14"/>
    </row>
    <row r="218" spans="1:11" s="5" customFormat="1" x14ac:dyDescent="0.2">
      <c r="A218" s="23"/>
      <c r="G218" s="23"/>
      <c r="H218" s="23"/>
      <c r="I218" s="23"/>
      <c r="J218" s="23"/>
      <c r="K218" s="14"/>
    </row>
  </sheetData>
  <mergeCells count="12">
    <mergeCell ref="A13:K13"/>
    <mergeCell ref="A8:K8"/>
    <mergeCell ref="A9:K9"/>
    <mergeCell ref="A10:K10"/>
    <mergeCell ref="A11:K11"/>
    <mergeCell ref="A12:K12"/>
    <mergeCell ref="C16:E16"/>
    <mergeCell ref="F16:H16"/>
    <mergeCell ref="I16:K16"/>
    <mergeCell ref="A14:K14"/>
    <mergeCell ref="A16:A17"/>
    <mergeCell ref="B16:B17"/>
  </mergeCells>
  <pageMargins left="0.7" right="0.7" top="0.75" bottom="0.75" header="0.3" footer="0.3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RowHeight="12.75" x14ac:dyDescent="0.2"/>
  <cols>
    <col min="1" max="1" width="9.140625" style="1"/>
    <col min="2" max="2" width="27.42578125" style="1" customWidth="1"/>
    <col min="3" max="3" width="18.28515625" style="1" customWidth="1"/>
    <col min="4" max="4" width="18.42578125" style="1" customWidth="1"/>
    <col min="5" max="6" width="18.28515625" style="1" customWidth="1"/>
    <col min="7" max="16384" width="9.140625" style="1"/>
  </cols>
  <sheetData>
    <row r="1" spans="1:6" x14ac:dyDescent="0.2">
      <c r="F1" s="2" t="s">
        <v>336</v>
      </c>
    </row>
    <row r="2" spans="1:6" x14ac:dyDescent="0.2">
      <c r="F2" s="2" t="s">
        <v>1</v>
      </c>
    </row>
    <row r="3" spans="1:6" x14ac:dyDescent="0.2">
      <c r="F3" s="2" t="s">
        <v>2</v>
      </c>
    </row>
    <row r="4" spans="1:6" x14ac:dyDescent="0.2">
      <c r="F4" s="2" t="s">
        <v>3</v>
      </c>
    </row>
    <row r="5" spans="1:6" x14ac:dyDescent="0.2">
      <c r="F5" s="2" t="s">
        <v>4</v>
      </c>
    </row>
    <row r="7" spans="1:6" x14ac:dyDescent="0.2">
      <c r="A7" s="71" t="s">
        <v>5</v>
      </c>
      <c r="B7" s="71"/>
      <c r="C7" s="71"/>
      <c r="D7" s="71"/>
      <c r="E7" s="71"/>
      <c r="F7" s="71"/>
    </row>
    <row r="8" spans="1:6" x14ac:dyDescent="0.2">
      <c r="A8" s="71" t="s">
        <v>343</v>
      </c>
      <c r="B8" s="71"/>
      <c r="C8" s="71"/>
      <c r="D8" s="71"/>
      <c r="E8" s="71"/>
      <c r="F8" s="71"/>
    </row>
    <row r="9" spans="1:6" x14ac:dyDescent="0.2">
      <c r="A9" s="71" t="s">
        <v>344</v>
      </c>
      <c r="B9" s="71"/>
      <c r="C9" s="71"/>
      <c r="D9" s="71"/>
      <c r="E9" s="71"/>
      <c r="F9" s="71"/>
    </row>
    <row r="10" spans="1:6" x14ac:dyDescent="0.2">
      <c r="A10" s="71" t="s">
        <v>345</v>
      </c>
      <c r="B10" s="71"/>
      <c r="C10" s="71"/>
      <c r="D10" s="71"/>
      <c r="E10" s="71"/>
      <c r="F10" s="71"/>
    </row>
    <row r="11" spans="1:6" x14ac:dyDescent="0.2">
      <c r="A11" s="74" t="s">
        <v>11</v>
      </c>
      <c r="B11" s="74"/>
      <c r="C11" s="74"/>
      <c r="D11" s="74"/>
      <c r="E11" s="74"/>
      <c r="F11" s="74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73" t="s">
        <v>15</v>
      </c>
      <c r="B13" s="73" t="s">
        <v>346</v>
      </c>
      <c r="C13" s="72" t="s">
        <v>350</v>
      </c>
      <c r="D13" s="72"/>
      <c r="E13" s="72"/>
      <c r="F13" s="72" t="s">
        <v>351</v>
      </c>
    </row>
    <row r="14" spans="1:6" ht="38.25" x14ac:dyDescent="0.2">
      <c r="A14" s="73"/>
      <c r="B14" s="73"/>
      <c r="C14" s="9" t="s">
        <v>347</v>
      </c>
      <c r="D14" s="9" t="s">
        <v>348</v>
      </c>
      <c r="E14" s="9" t="s">
        <v>349</v>
      </c>
      <c r="F14" s="72"/>
    </row>
    <row r="15" spans="1:6" s="3" customForma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7">
        <v>6</v>
      </c>
    </row>
    <row r="16" spans="1:6" ht="38.25" x14ac:dyDescent="0.2">
      <c r="A16" s="28" t="s">
        <v>22</v>
      </c>
      <c r="B16" s="29" t="s">
        <v>352</v>
      </c>
      <c r="C16" s="31">
        <f>C17+C18+C19+C20+C21+C22</f>
        <v>204185.06999999998</v>
      </c>
      <c r="D16" s="28">
        <f t="shared" ref="D16:E16" si="0">D17+D18+D19+D20+D21+D22</f>
        <v>88</v>
      </c>
      <c r="E16" s="36">
        <f t="shared" si="0"/>
        <v>1206.5</v>
      </c>
      <c r="F16" s="28"/>
    </row>
    <row r="17" spans="1:13" x14ac:dyDescent="0.2">
      <c r="A17" s="30"/>
      <c r="B17" s="30" t="s">
        <v>354</v>
      </c>
      <c r="C17" s="31">
        <f>'[1]Затраты 2017'!$B$4</f>
        <v>93857.29</v>
      </c>
      <c r="D17" s="28">
        <f>'[1]2017'!$P$80+'[1]2017'!$Q$80</f>
        <v>38</v>
      </c>
      <c r="E17" s="28">
        <f>'[1]2017'!$N$80</f>
        <v>326</v>
      </c>
      <c r="F17" s="31">
        <f>C17/D17</f>
        <v>2469.9286842105262</v>
      </c>
      <c r="K17" s="35"/>
      <c r="L17" s="35"/>
      <c r="M17" s="35"/>
    </row>
    <row r="18" spans="1:13" x14ac:dyDescent="0.2">
      <c r="A18" s="30"/>
      <c r="B18" s="30" t="s">
        <v>353</v>
      </c>
      <c r="C18" s="31">
        <f>ROUND('[1]Затраты 2017'!$J$4*2,2)</f>
        <v>15890.06</v>
      </c>
      <c r="D18" s="28">
        <f>'[2]Тех.присоединение 2017'!$L$11+'[2]Тех.присоединение 2017'!$L$12+'[2]Тех.присоединение 2017'!$L$15+'[2]Тех.присоединение 2017'!$L$20+'[2]Тех.присоединение 2017'!$L$24+'[2]Тех.присоединение 2017'!$L$27</f>
        <v>6</v>
      </c>
      <c r="E18" s="28">
        <v>175</v>
      </c>
      <c r="F18" s="31">
        <f t="shared" ref="F18:F29" si="1">C18/D18</f>
        <v>2648.3433333333332</v>
      </c>
      <c r="K18" s="35"/>
      <c r="L18" s="35"/>
      <c r="M18" s="35"/>
    </row>
    <row r="19" spans="1:13" x14ac:dyDescent="0.2">
      <c r="A19" s="30"/>
      <c r="B19" s="30" t="s">
        <v>355</v>
      </c>
      <c r="C19" s="31">
        <f>'[1]Затраты 2018'!$B$4</f>
        <v>26179.39</v>
      </c>
      <c r="D19" s="28">
        <f>'[1]Расчет затрат 2018'!$D$23</f>
        <v>14</v>
      </c>
      <c r="E19" s="28">
        <f>'[1]Расчет затрат 2018'!$F$23</f>
        <v>174</v>
      </c>
      <c r="F19" s="31">
        <f t="shared" si="1"/>
        <v>1869.9564285714284</v>
      </c>
      <c r="K19" s="35"/>
      <c r="L19" s="35"/>
      <c r="M19" s="35"/>
    </row>
    <row r="20" spans="1:13" x14ac:dyDescent="0.2">
      <c r="A20" s="30"/>
      <c r="B20" s="30" t="s">
        <v>356</v>
      </c>
      <c r="C20" s="31">
        <f>'[1]Затраты 2018'!$I$4</f>
        <v>5451.23</v>
      </c>
      <c r="D20" s="28">
        <f>'[1]Расчет затрат 2018'!$D$24</f>
        <v>3</v>
      </c>
      <c r="E20" s="28">
        <f>'[1]Расчет затрат 2018'!$F$24</f>
        <v>170</v>
      </c>
      <c r="F20" s="31">
        <f t="shared" si="1"/>
        <v>1817.0766666666666</v>
      </c>
    </row>
    <row r="21" spans="1:13" x14ac:dyDescent="0.2">
      <c r="A21" s="30"/>
      <c r="B21" s="30" t="s">
        <v>357</v>
      </c>
      <c r="C21" s="31">
        <f>'[1]Затраты 2019'!$B$4</f>
        <v>50854.2</v>
      </c>
      <c r="D21" s="28">
        <f>'[1]Расчет затрат 2019'!$D$32</f>
        <v>22</v>
      </c>
      <c r="E21" s="28">
        <f>'[1]Расчет затрат 2019'!$F$32</f>
        <v>222.5</v>
      </c>
      <c r="F21" s="31">
        <f t="shared" si="1"/>
        <v>2311.5545454545454</v>
      </c>
      <c r="L21" s="35"/>
    </row>
    <row r="22" spans="1:13" x14ac:dyDescent="0.2">
      <c r="A22" s="30"/>
      <c r="B22" s="30" t="s">
        <v>358</v>
      </c>
      <c r="C22" s="31">
        <f>'[1]Затраты 2019'!$H$4</f>
        <v>11952.9</v>
      </c>
      <c r="D22" s="28">
        <f>'[1]Расчет затрат 2019'!$D$33</f>
        <v>5</v>
      </c>
      <c r="E22" s="28">
        <f>'[1]Расчет затрат 2019'!$F$33</f>
        <v>139</v>
      </c>
      <c r="F22" s="31">
        <f t="shared" si="1"/>
        <v>2390.58</v>
      </c>
    </row>
    <row r="23" spans="1:13" ht="25.5" x14ac:dyDescent="0.2">
      <c r="A23" s="28" t="s">
        <v>35</v>
      </c>
      <c r="B23" s="29" t="s">
        <v>359</v>
      </c>
      <c r="C23" s="31">
        <f t="shared" ref="C23:E23" si="2">C24+C25+C26+C27+C28+C29</f>
        <v>90404.400000000009</v>
      </c>
      <c r="D23" s="28">
        <f t="shared" si="2"/>
        <v>88</v>
      </c>
      <c r="E23" s="36">
        <f t="shared" si="2"/>
        <v>1206.5</v>
      </c>
      <c r="F23" s="31"/>
    </row>
    <row r="24" spans="1:13" x14ac:dyDescent="0.2">
      <c r="A24" s="30"/>
      <c r="B24" s="30" t="s">
        <v>354</v>
      </c>
      <c r="C24" s="31">
        <f>'[1]Затраты 2017'!$C$4</f>
        <v>32489.06</v>
      </c>
      <c r="D24" s="28">
        <f>'[1]2017'!$P$80+'[1]2017'!$Q$80</f>
        <v>38</v>
      </c>
      <c r="E24" s="28">
        <f>'[1]2017'!$N$80</f>
        <v>326</v>
      </c>
      <c r="F24" s="31">
        <f t="shared" si="1"/>
        <v>854.9752631578948</v>
      </c>
    </row>
    <row r="25" spans="1:13" x14ac:dyDescent="0.2">
      <c r="A25" s="30"/>
      <c r="B25" s="30" t="s">
        <v>353</v>
      </c>
      <c r="C25" s="31">
        <f>ROUND('[1]Затраты 2017'!$K$4*2,2)</f>
        <v>5500.4</v>
      </c>
      <c r="D25" s="28">
        <f>'[2]Тех.присоединение 2017'!$L$11+'[2]Тех.присоединение 2017'!$L$12+'[2]Тех.присоединение 2017'!$L$15+'[2]Тех.присоединение 2017'!$L$20+'[2]Тех.присоединение 2017'!$L$24+'[2]Тех.присоединение 2017'!$L$27</f>
        <v>6</v>
      </c>
      <c r="E25" s="28">
        <v>175</v>
      </c>
      <c r="F25" s="31">
        <f t="shared" si="1"/>
        <v>916.73333333333323</v>
      </c>
    </row>
    <row r="26" spans="1:13" x14ac:dyDescent="0.2">
      <c r="A26" s="30"/>
      <c r="B26" s="30" t="s">
        <v>355</v>
      </c>
      <c r="C26" s="31">
        <f>'[1]Затраты 2018'!$C$4</f>
        <v>8726.4599999999991</v>
      </c>
      <c r="D26" s="28">
        <f>'[1]Расчет затрат 2018'!$D$23</f>
        <v>14</v>
      </c>
      <c r="E26" s="28">
        <f>'[1]Расчет затрат 2018'!$F$23</f>
        <v>174</v>
      </c>
      <c r="F26" s="31">
        <f t="shared" si="1"/>
        <v>623.31857142857132</v>
      </c>
    </row>
    <row r="27" spans="1:13" x14ac:dyDescent="0.2">
      <c r="A27" s="30"/>
      <c r="B27" s="30" t="s">
        <v>356</v>
      </c>
      <c r="C27" s="31">
        <f>'[1]Затраты 2018'!$J$4</f>
        <v>1817.08</v>
      </c>
      <c r="D27" s="28">
        <f>'[1]Расчет затрат 2018'!$D$24</f>
        <v>3</v>
      </c>
      <c r="E27" s="28">
        <f>'[1]Расчет затрат 2018'!$F$24</f>
        <v>170</v>
      </c>
      <c r="F27" s="31">
        <f t="shared" si="1"/>
        <v>605.69333333333327</v>
      </c>
    </row>
    <row r="28" spans="1:13" x14ac:dyDescent="0.2">
      <c r="A28" s="30"/>
      <c r="B28" s="30" t="s">
        <v>357</v>
      </c>
      <c r="C28" s="31">
        <f>'[1]Затраты 2019'!$C$4</f>
        <v>33902.800000000003</v>
      </c>
      <c r="D28" s="28">
        <f>'[1]Расчет затрат 2019'!$D$32</f>
        <v>22</v>
      </c>
      <c r="E28" s="28">
        <f>'[1]Расчет затрат 2019'!$F$32</f>
        <v>222.5</v>
      </c>
      <c r="F28" s="31">
        <f t="shared" si="1"/>
        <v>1541.0363636363638</v>
      </c>
    </row>
    <row r="29" spans="1:13" x14ac:dyDescent="0.2">
      <c r="A29" s="30"/>
      <c r="B29" s="30" t="s">
        <v>358</v>
      </c>
      <c r="C29" s="31">
        <f>'[1]Затраты 2019'!$I$4</f>
        <v>7968.6</v>
      </c>
      <c r="D29" s="28">
        <f>'[1]Расчет затрат 2019'!$D$33</f>
        <v>5</v>
      </c>
      <c r="E29" s="28">
        <f>'[1]Расчет затрат 2019'!$F$33</f>
        <v>139</v>
      </c>
      <c r="F29" s="31">
        <f t="shared" si="1"/>
        <v>1593.72</v>
      </c>
    </row>
  </sheetData>
  <mergeCells count="9">
    <mergeCell ref="A7:F7"/>
    <mergeCell ref="A8:F8"/>
    <mergeCell ref="A9:F9"/>
    <mergeCell ref="A10:F10"/>
    <mergeCell ref="C13:E13"/>
    <mergeCell ref="A13:A14"/>
    <mergeCell ref="B13:B14"/>
    <mergeCell ref="F13:F14"/>
    <mergeCell ref="A11:F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/>
  </sheetViews>
  <sheetFormatPr defaultRowHeight="12.75" x14ac:dyDescent="0.2"/>
  <cols>
    <col min="1" max="1" width="6.7109375" style="25" customWidth="1"/>
    <col min="2" max="2" width="41" style="1" customWidth="1"/>
    <col min="3" max="5" width="20.7109375" style="1" customWidth="1"/>
    <col min="6" max="16384" width="9.140625" style="1"/>
  </cols>
  <sheetData>
    <row r="1" spans="1:5" x14ac:dyDescent="0.2">
      <c r="E1" s="2" t="s">
        <v>360</v>
      </c>
    </row>
    <row r="2" spans="1:5" x14ac:dyDescent="0.2">
      <c r="E2" s="2" t="s">
        <v>1</v>
      </c>
    </row>
    <row r="3" spans="1:5" x14ac:dyDescent="0.2">
      <c r="E3" s="2" t="s">
        <v>2</v>
      </c>
    </row>
    <row r="4" spans="1:5" x14ac:dyDescent="0.2">
      <c r="E4" s="2" t="s">
        <v>3</v>
      </c>
    </row>
    <row r="5" spans="1:5" x14ac:dyDescent="0.2">
      <c r="E5" s="2" t="s">
        <v>4</v>
      </c>
    </row>
    <row r="7" spans="1:5" x14ac:dyDescent="0.2">
      <c r="A7" s="71" t="s">
        <v>361</v>
      </c>
      <c r="B7" s="71"/>
      <c r="C7" s="71"/>
      <c r="D7" s="71"/>
      <c r="E7" s="71"/>
    </row>
    <row r="8" spans="1:5" x14ac:dyDescent="0.2">
      <c r="A8" s="71" t="s">
        <v>362</v>
      </c>
      <c r="B8" s="71"/>
      <c r="C8" s="71"/>
      <c r="D8" s="71"/>
      <c r="E8" s="71"/>
    </row>
    <row r="9" spans="1:5" x14ac:dyDescent="0.2">
      <c r="A9" s="71" t="s">
        <v>363</v>
      </c>
      <c r="B9" s="71"/>
      <c r="C9" s="71"/>
      <c r="D9" s="71"/>
      <c r="E9" s="71"/>
    </row>
    <row r="10" spans="1:5" x14ac:dyDescent="0.2">
      <c r="A10" s="71" t="s">
        <v>364</v>
      </c>
      <c r="B10" s="71"/>
      <c r="C10" s="71"/>
      <c r="D10" s="71"/>
      <c r="E10" s="71"/>
    </row>
    <row r="11" spans="1:5" x14ac:dyDescent="0.2">
      <c r="A11" s="71" t="s">
        <v>365</v>
      </c>
      <c r="B11" s="71"/>
      <c r="C11" s="71"/>
      <c r="D11" s="71"/>
      <c r="E11" s="71"/>
    </row>
    <row r="12" spans="1:5" x14ac:dyDescent="0.2">
      <c r="A12" s="74" t="s">
        <v>11</v>
      </c>
      <c r="B12" s="71"/>
      <c r="C12" s="71"/>
      <c r="D12" s="71"/>
      <c r="E12" s="71"/>
    </row>
    <row r="13" spans="1:5" x14ac:dyDescent="0.2">
      <c r="A13" s="71" t="s">
        <v>366</v>
      </c>
      <c r="B13" s="71"/>
      <c r="C13" s="71"/>
      <c r="D13" s="71"/>
      <c r="E13" s="71"/>
    </row>
    <row r="14" spans="1:5" x14ac:dyDescent="0.2">
      <c r="A14" s="71" t="s">
        <v>367</v>
      </c>
      <c r="B14" s="71"/>
      <c r="C14" s="71"/>
      <c r="D14" s="71"/>
      <c r="E14" s="71"/>
    </row>
    <row r="16" spans="1:5" x14ac:dyDescent="0.2">
      <c r="E16" s="2" t="s">
        <v>408</v>
      </c>
    </row>
    <row r="17" spans="1:5" ht="51" x14ac:dyDescent="0.2">
      <c r="A17" s="32" t="s">
        <v>15</v>
      </c>
      <c r="B17" s="9" t="s">
        <v>368</v>
      </c>
      <c r="C17" s="9" t="s">
        <v>369</v>
      </c>
      <c r="D17" s="9" t="s">
        <v>409</v>
      </c>
      <c r="E17" s="9" t="s">
        <v>370</v>
      </c>
    </row>
    <row r="18" spans="1:5" x14ac:dyDescent="0.2">
      <c r="A18" s="28">
        <v>1</v>
      </c>
      <c r="B18" s="27">
        <v>2</v>
      </c>
      <c r="C18" s="27">
        <v>3</v>
      </c>
      <c r="D18" s="27">
        <v>4</v>
      </c>
      <c r="E18" s="27">
        <v>5</v>
      </c>
    </row>
    <row r="19" spans="1:5" ht="25.5" x14ac:dyDescent="0.2">
      <c r="A19" s="28" t="s">
        <v>22</v>
      </c>
      <c r="B19" s="33" t="s">
        <v>371</v>
      </c>
      <c r="C19" s="31">
        <f>C22+C23</f>
        <v>104678.5</v>
      </c>
      <c r="D19" s="31">
        <f t="shared" ref="D19:E19" si="0">D22+D23</f>
        <v>52717.700000000004</v>
      </c>
      <c r="E19" s="31">
        <f t="shared" si="0"/>
        <v>195773.66999999998</v>
      </c>
    </row>
    <row r="20" spans="1:5" x14ac:dyDescent="0.2">
      <c r="A20" s="28" t="s">
        <v>372</v>
      </c>
      <c r="B20" s="29" t="s">
        <v>383</v>
      </c>
      <c r="C20" s="31"/>
      <c r="D20" s="31"/>
      <c r="E20" s="31"/>
    </row>
    <row r="21" spans="1:5" x14ac:dyDescent="0.2">
      <c r="A21" s="28" t="s">
        <v>373</v>
      </c>
      <c r="B21" s="29" t="s">
        <v>384</v>
      </c>
      <c r="C21" s="31"/>
      <c r="D21" s="31"/>
      <c r="E21" s="31"/>
    </row>
    <row r="22" spans="1:5" x14ac:dyDescent="0.2">
      <c r="A22" s="28" t="s">
        <v>374</v>
      </c>
      <c r="B22" s="29" t="s">
        <v>385</v>
      </c>
      <c r="C22" s="31">
        <f>'[1]Затраты 2019'!$D$6+'[1]Затраты 2019'!$J$6</f>
        <v>73065.592999999993</v>
      </c>
      <c r="D22" s="31">
        <f>'[1]Затраты 2018'!$E$6+'[1]Затраты 2018'!$L$6</f>
        <v>36796.954600000005</v>
      </c>
      <c r="E22" s="31">
        <f>'[1]Затраты 2017'!$F$6+'[1]Затраты 2017'!$N$6</f>
        <v>136650.02166</v>
      </c>
    </row>
    <row r="23" spans="1:5" x14ac:dyDescent="0.2">
      <c r="A23" s="28" t="s">
        <v>375</v>
      </c>
      <c r="B23" s="29" t="s">
        <v>386</v>
      </c>
      <c r="C23" s="31">
        <f>'[1]Затраты 2019'!$D$5+'[1]Затраты 2019'!$J$5</f>
        <v>31612.906999999999</v>
      </c>
      <c r="D23" s="31">
        <f>'[1]Затраты 2018'!$E$5+'[1]Затраты 2018'!$L$5</f>
        <v>15920.7454</v>
      </c>
      <c r="E23" s="31">
        <f>'[1]Затраты 2017'!$F$5+'[1]Затраты 2017'!$N$5</f>
        <v>59123.64834</v>
      </c>
    </row>
    <row r="24" spans="1:5" x14ac:dyDescent="0.2">
      <c r="A24" s="34" t="s">
        <v>376</v>
      </c>
      <c r="B24" s="29" t="s">
        <v>387</v>
      </c>
      <c r="C24" s="31"/>
      <c r="D24" s="31"/>
      <c r="E24" s="31"/>
    </row>
    <row r="25" spans="1:5" x14ac:dyDescent="0.2">
      <c r="A25" s="28" t="s">
        <v>377</v>
      </c>
      <c r="B25" s="29" t="s">
        <v>388</v>
      </c>
      <c r="C25" s="31"/>
      <c r="D25" s="31"/>
      <c r="E25" s="31"/>
    </row>
    <row r="26" spans="1:5" ht="38.25" x14ac:dyDescent="0.2">
      <c r="A26" s="28" t="s">
        <v>378</v>
      </c>
      <c r="B26" s="29" t="s">
        <v>389</v>
      </c>
      <c r="C26" s="31"/>
      <c r="D26" s="31"/>
      <c r="E26" s="31"/>
    </row>
    <row r="27" spans="1:5" ht="25.5" x14ac:dyDescent="0.2">
      <c r="A27" s="28" t="s">
        <v>379</v>
      </c>
      <c r="B27" s="29" t="s">
        <v>390</v>
      </c>
      <c r="C27" s="31"/>
      <c r="D27" s="31"/>
      <c r="E27" s="31"/>
    </row>
    <row r="28" spans="1:5" x14ac:dyDescent="0.2">
      <c r="A28" s="28" t="s">
        <v>380</v>
      </c>
      <c r="B28" s="29" t="s">
        <v>391</v>
      </c>
      <c r="C28" s="31"/>
      <c r="D28" s="31"/>
      <c r="E28" s="31"/>
    </row>
    <row r="29" spans="1:5" x14ac:dyDescent="0.2">
      <c r="A29" s="28" t="s">
        <v>381</v>
      </c>
      <c r="B29" s="29" t="s">
        <v>392</v>
      </c>
      <c r="C29" s="31"/>
      <c r="D29" s="31"/>
      <c r="E29" s="31"/>
    </row>
    <row r="30" spans="1:5" ht="38.25" x14ac:dyDescent="0.2">
      <c r="A30" s="28" t="s">
        <v>382</v>
      </c>
      <c r="B30" s="29" t="s">
        <v>393</v>
      </c>
      <c r="C30" s="31"/>
      <c r="D30" s="31"/>
      <c r="E30" s="31"/>
    </row>
    <row r="31" spans="1:5" x14ac:dyDescent="0.2">
      <c r="A31" s="28" t="s">
        <v>394</v>
      </c>
      <c r="B31" s="30" t="s">
        <v>401</v>
      </c>
      <c r="C31" s="31"/>
      <c r="D31" s="31"/>
      <c r="E31" s="31"/>
    </row>
    <row r="32" spans="1:5" ht="25.5" x14ac:dyDescent="0.2">
      <c r="A32" s="28" t="s">
        <v>395</v>
      </c>
      <c r="B32" s="29" t="s">
        <v>402</v>
      </c>
      <c r="C32" s="31"/>
      <c r="D32" s="31"/>
      <c r="E32" s="31"/>
    </row>
    <row r="33" spans="1:5" x14ac:dyDescent="0.2">
      <c r="A33" s="28" t="s">
        <v>396</v>
      </c>
      <c r="B33" s="30" t="s">
        <v>403</v>
      </c>
      <c r="C33" s="31"/>
      <c r="D33" s="31"/>
      <c r="E33" s="31"/>
    </row>
    <row r="34" spans="1:5" x14ac:dyDescent="0.2">
      <c r="A34" s="28" t="s">
        <v>397</v>
      </c>
      <c r="B34" s="30" t="s">
        <v>404</v>
      </c>
      <c r="C34" s="31"/>
      <c r="D34" s="31"/>
      <c r="E34" s="31"/>
    </row>
    <row r="35" spans="1:5" x14ac:dyDescent="0.2">
      <c r="A35" s="28" t="s">
        <v>398</v>
      </c>
      <c r="B35" s="30" t="s">
        <v>405</v>
      </c>
      <c r="C35" s="31"/>
      <c r="D35" s="31"/>
      <c r="E35" s="31"/>
    </row>
    <row r="36" spans="1:5" x14ac:dyDescent="0.2">
      <c r="A36" s="28" t="s">
        <v>399</v>
      </c>
      <c r="B36" s="30" t="s">
        <v>406</v>
      </c>
      <c r="C36" s="31"/>
      <c r="D36" s="31"/>
      <c r="E36" s="31"/>
    </row>
    <row r="37" spans="1:5" ht="25.5" x14ac:dyDescent="0.2">
      <c r="A37" s="28" t="s">
        <v>400</v>
      </c>
      <c r="B37" s="29" t="s">
        <v>407</v>
      </c>
      <c r="C37" s="31"/>
      <c r="D37" s="31"/>
      <c r="E37" s="31"/>
    </row>
  </sheetData>
  <mergeCells count="8">
    <mergeCell ref="A13:E13"/>
    <mergeCell ref="A14:E14"/>
    <mergeCell ref="A7:E7"/>
    <mergeCell ref="A8:E8"/>
    <mergeCell ref="A9:E9"/>
    <mergeCell ref="A10:E10"/>
    <mergeCell ref="A11:E11"/>
    <mergeCell ref="A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2.75" x14ac:dyDescent="0.2"/>
  <cols>
    <col min="1" max="1" width="6.7109375" style="25" customWidth="1"/>
    <col min="2" max="2" width="41" style="1" customWidth="1"/>
    <col min="3" max="5" width="20.7109375" style="1" customWidth="1"/>
    <col min="6" max="16384" width="9.140625" style="1"/>
  </cols>
  <sheetData>
    <row r="1" spans="1:5" x14ac:dyDescent="0.2">
      <c r="E1" s="2" t="s">
        <v>410</v>
      </c>
    </row>
    <row r="2" spans="1:5" x14ac:dyDescent="0.2">
      <c r="E2" s="2" t="s">
        <v>1</v>
      </c>
    </row>
    <row r="3" spans="1:5" x14ac:dyDescent="0.2">
      <c r="E3" s="2" t="s">
        <v>2</v>
      </c>
    </row>
    <row r="4" spans="1:5" x14ac:dyDescent="0.2">
      <c r="E4" s="2" t="s">
        <v>3</v>
      </c>
    </row>
    <row r="5" spans="1:5" x14ac:dyDescent="0.2">
      <c r="E5" s="2" t="s">
        <v>4</v>
      </c>
    </row>
    <row r="7" spans="1:5" x14ac:dyDescent="0.2">
      <c r="A7" s="71" t="s">
        <v>411</v>
      </c>
      <c r="B7" s="71"/>
      <c r="C7" s="71"/>
      <c r="D7" s="71"/>
      <c r="E7" s="71"/>
    </row>
    <row r="8" spans="1:5" x14ac:dyDescent="0.2">
      <c r="A8" s="71" t="s">
        <v>412</v>
      </c>
      <c r="B8" s="71"/>
      <c r="C8" s="71"/>
      <c r="D8" s="71"/>
      <c r="E8" s="71"/>
    </row>
    <row r="9" spans="1:5" x14ac:dyDescent="0.2">
      <c r="A9" s="71" t="s">
        <v>413</v>
      </c>
      <c r="B9" s="71"/>
      <c r="C9" s="71"/>
      <c r="D9" s="71"/>
      <c r="E9" s="71"/>
    </row>
    <row r="10" spans="1:5" x14ac:dyDescent="0.2">
      <c r="A10" s="71" t="s">
        <v>421</v>
      </c>
      <c r="B10" s="71"/>
      <c r="C10" s="71"/>
      <c r="D10" s="71"/>
      <c r="E10" s="71"/>
    </row>
    <row r="11" spans="1:5" x14ac:dyDescent="0.2">
      <c r="A11" s="71" t="s">
        <v>414</v>
      </c>
      <c r="B11" s="71"/>
      <c r="C11" s="71"/>
      <c r="D11" s="71"/>
      <c r="E11" s="71"/>
    </row>
    <row r="13" spans="1:5" x14ac:dyDescent="0.2">
      <c r="E13" s="2" t="s">
        <v>415</v>
      </c>
    </row>
    <row r="14" spans="1:5" ht="51" x14ac:dyDescent="0.2">
      <c r="A14" s="32" t="s">
        <v>15</v>
      </c>
      <c r="B14" s="9" t="s">
        <v>368</v>
      </c>
      <c r="C14" s="9" t="s">
        <v>369</v>
      </c>
      <c r="D14" s="9" t="s">
        <v>409</v>
      </c>
      <c r="E14" s="9" t="s">
        <v>370</v>
      </c>
    </row>
    <row r="15" spans="1:5" x14ac:dyDescent="0.2">
      <c r="A15" s="28">
        <v>1</v>
      </c>
      <c r="B15" s="27">
        <v>2</v>
      </c>
      <c r="C15" s="27">
        <v>3</v>
      </c>
      <c r="D15" s="27">
        <v>4</v>
      </c>
      <c r="E15" s="27">
        <v>5</v>
      </c>
    </row>
    <row r="16" spans="1:5" x14ac:dyDescent="0.2">
      <c r="A16" s="75" t="s">
        <v>422</v>
      </c>
      <c r="B16" s="76"/>
      <c r="C16" s="76"/>
      <c r="D16" s="76"/>
      <c r="E16" s="77"/>
    </row>
    <row r="17" spans="1:5" x14ac:dyDescent="0.2">
      <c r="A17" s="28" t="s">
        <v>22</v>
      </c>
      <c r="B17" s="33" t="s">
        <v>416</v>
      </c>
      <c r="C17" s="31"/>
      <c r="D17" s="31"/>
      <c r="E17" s="31"/>
    </row>
    <row r="18" spans="1:5" x14ac:dyDescent="0.2">
      <c r="A18" s="28" t="s">
        <v>35</v>
      </c>
      <c r="B18" s="29" t="s">
        <v>417</v>
      </c>
      <c r="C18" s="31"/>
      <c r="D18" s="31"/>
      <c r="E18" s="31"/>
    </row>
    <row r="19" spans="1:5" x14ac:dyDescent="0.2">
      <c r="A19" s="28" t="s">
        <v>33</v>
      </c>
      <c r="B19" s="29" t="s">
        <v>33</v>
      </c>
      <c r="C19" s="31"/>
      <c r="D19" s="31"/>
      <c r="E19" s="31"/>
    </row>
    <row r="20" spans="1:5" x14ac:dyDescent="0.2">
      <c r="A20" s="28" t="s">
        <v>418</v>
      </c>
      <c r="B20" s="29" t="s">
        <v>419</v>
      </c>
      <c r="C20" s="31"/>
      <c r="D20" s="31"/>
      <c r="E20" s="31"/>
    </row>
    <row r="21" spans="1:5" x14ac:dyDescent="0.2">
      <c r="A21" s="75" t="s">
        <v>420</v>
      </c>
      <c r="B21" s="76"/>
      <c r="C21" s="76"/>
      <c r="D21" s="76"/>
      <c r="E21" s="77"/>
    </row>
    <row r="22" spans="1:5" x14ac:dyDescent="0.2">
      <c r="A22" s="28" t="s">
        <v>22</v>
      </c>
      <c r="B22" s="33" t="s">
        <v>416</v>
      </c>
      <c r="C22" s="31"/>
      <c r="D22" s="31"/>
      <c r="E22" s="31"/>
    </row>
    <row r="23" spans="1:5" x14ac:dyDescent="0.2">
      <c r="A23" s="28" t="s">
        <v>35</v>
      </c>
      <c r="B23" s="29" t="s">
        <v>417</v>
      </c>
      <c r="C23" s="31"/>
      <c r="D23" s="31"/>
      <c r="E23" s="31"/>
    </row>
    <row r="24" spans="1:5" x14ac:dyDescent="0.2">
      <c r="A24" s="28" t="s">
        <v>33</v>
      </c>
      <c r="B24" s="29" t="s">
        <v>33</v>
      </c>
      <c r="C24" s="31"/>
      <c r="D24" s="31"/>
      <c r="E24" s="31"/>
    </row>
    <row r="25" spans="1:5" x14ac:dyDescent="0.2">
      <c r="A25" s="28" t="s">
        <v>418</v>
      </c>
      <c r="B25" s="29" t="s">
        <v>419</v>
      </c>
      <c r="C25" s="31"/>
      <c r="D25" s="31"/>
      <c r="E25" s="31"/>
    </row>
  </sheetData>
  <mergeCells count="7">
    <mergeCell ref="A16:E16"/>
    <mergeCell ref="A21:E21"/>
    <mergeCell ref="A7:E7"/>
    <mergeCell ref="A8:E8"/>
    <mergeCell ref="A9:E9"/>
    <mergeCell ref="A10:E10"/>
    <mergeCell ref="A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1"/>
  <sheetViews>
    <sheetView workbookViewId="0"/>
  </sheetViews>
  <sheetFormatPr defaultRowHeight="12.75" x14ac:dyDescent="0.2"/>
  <cols>
    <col min="1" max="1" width="9.140625" style="3"/>
    <col min="2" max="2" width="48.140625" style="1" customWidth="1"/>
    <col min="3" max="4" width="11.7109375" style="3" customWidth="1"/>
    <col min="5" max="6" width="21.7109375" style="3" customWidth="1"/>
    <col min="7" max="16384" width="9.140625" style="1"/>
  </cols>
  <sheetData>
    <row r="1" spans="1:6" x14ac:dyDescent="0.2">
      <c r="F1" s="13" t="s">
        <v>423</v>
      </c>
    </row>
    <row r="2" spans="1:6" x14ac:dyDescent="0.2">
      <c r="F2" s="13" t="s">
        <v>1</v>
      </c>
    </row>
    <row r="3" spans="1:6" x14ac:dyDescent="0.2">
      <c r="F3" s="13" t="s">
        <v>2</v>
      </c>
    </row>
    <row r="4" spans="1:6" x14ac:dyDescent="0.2">
      <c r="F4" s="13" t="s">
        <v>3</v>
      </c>
    </row>
    <row r="5" spans="1:6" x14ac:dyDescent="0.2">
      <c r="F5" s="13" t="s">
        <v>4</v>
      </c>
    </row>
    <row r="7" spans="1:6" s="5" customFormat="1" x14ac:dyDescent="0.2">
      <c r="A7" s="68" t="s">
        <v>424</v>
      </c>
      <c r="B7" s="68"/>
      <c r="C7" s="68"/>
      <c r="D7" s="68"/>
      <c r="E7" s="68"/>
      <c r="F7" s="68"/>
    </row>
    <row r="8" spans="1:6" s="5" customFormat="1" x14ac:dyDescent="0.2">
      <c r="A8" s="68" t="s">
        <v>425</v>
      </c>
      <c r="B8" s="68"/>
      <c r="C8" s="68"/>
      <c r="D8" s="68"/>
      <c r="E8" s="68"/>
      <c r="F8" s="68"/>
    </row>
    <row r="9" spans="1:6" s="5" customFormat="1" x14ac:dyDescent="0.2">
      <c r="A9" s="68" t="s">
        <v>426</v>
      </c>
      <c r="B9" s="68"/>
      <c r="C9" s="68"/>
      <c r="D9" s="68"/>
      <c r="E9" s="68"/>
      <c r="F9" s="68"/>
    </row>
    <row r="10" spans="1:6" s="5" customFormat="1" x14ac:dyDescent="0.2">
      <c r="A10" s="68" t="s">
        <v>427</v>
      </c>
      <c r="B10" s="68"/>
      <c r="C10" s="68"/>
      <c r="D10" s="68"/>
      <c r="E10" s="68"/>
      <c r="F10" s="68"/>
    </row>
    <row r="11" spans="1:6" s="5" customFormat="1" x14ac:dyDescent="0.2">
      <c r="A11" s="69" t="s">
        <v>11</v>
      </c>
      <c r="B11" s="69"/>
      <c r="C11" s="69"/>
      <c r="D11" s="69"/>
      <c r="E11" s="69"/>
      <c r="F11" s="69"/>
    </row>
    <row r="12" spans="1:6" s="5" customFormat="1" x14ac:dyDescent="0.2">
      <c r="A12" s="70" t="s">
        <v>428</v>
      </c>
      <c r="B12" s="70"/>
      <c r="C12" s="70"/>
      <c r="D12" s="70"/>
      <c r="E12" s="70"/>
      <c r="F12" s="70"/>
    </row>
    <row r="13" spans="1:6" s="5" customFormat="1" x14ac:dyDescent="0.2">
      <c r="A13" s="70" t="s">
        <v>429</v>
      </c>
      <c r="B13" s="70"/>
      <c r="C13" s="70"/>
      <c r="D13" s="70"/>
      <c r="E13" s="70"/>
      <c r="F13" s="70"/>
    </row>
    <row r="14" spans="1:6" s="5" customFormat="1" x14ac:dyDescent="0.2">
      <c r="A14" s="70" t="s">
        <v>430</v>
      </c>
      <c r="B14" s="70"/>
      <c r="C14" s="70"/>
      <c r="D14" s="70"/>
      <c r="E14" s="70"/>
      <c r="F14" s="70"/>
    </row>
    <row r="15" spans="1:6" s="5" customFormat="1" x14ac:dyDescent="0.2">
      <c r="A15" s="70" t="s">
        <v>431</v>
      </c>
      <c r="B15" s="70"/>
      <c r="C15" s="70"/>
      <c r="D15" s="70"/>
      <c r="E15" s="70"/>
      <c r="F15" s="70"/>
    </row>
    <row r="16" spans="1:6" s="5" customFormat="1" x14ac:dyDescent="0.2">
      <c r="A16" s="6"/>
      <c r="C16" s="6"/>
      <c r="D16" s="6"/>
      <c r="E16" s="6"/>
      <c r="F16" s="6"/>
    </row>
    <row r="17" spans="1:6" s="22" customFormat="1" ht="38.25" x14ac:dyDescent="0.25">
      <c r="A17" s="9" t="s">
        <v>15</v>
      </c>
      <c r="B17" s="9" t="s">
        <v>432</v>
      </c>
      <c r="C17" s="9" t="s">
        <v>17</v>
      </c>
      <c r="D17" s="9" t="s">
        <v>18</v>
      </c>
      <c r="E17" s="9" t="s">
        <v>19</v>
      </c>
      <c r="F17" s="9" t="s">
        <v>20</v>
      </c>
    </row>
    <row r="18" spans="1:6" s="22" customFormat="1" x14ac:dyDescent="0.25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</row>
    <row r="19" spans="1:6" s="8" customFormat="1" x14ac:dyDescent="0.25">
      <c r="A19" s="9" t="s">
        <v>22</v>
      </c>
      <c r="B19" s="10" t="s">
        <v>23</v>
      </c>
      <c r="C19" s="11" t="s">
        <v>24</v>
      </c>
      <c r="D19" s="11" t="s">
        <v>24</v>
      </c>
      <c r="E19" s="11" t="s">
        <v>24</v>
      </c>
      <c r="F19" s="11" t="s">
        <v>24</v>
      </c>
    </row>
    <row r="20" spans="1:6" s="8" customFormat="1" ht="25.5" x14ac:dyDescent="0.25">
      <c r="A20" s="9" t="s">
        <v>25</v>
      </c>
      <c r="B20" s="10" t="s">
        <v>29</v>
      </c>
      <c r="C20" s="11" t="s">
        <v>24</v>
      </c>
      <c r="D20" s="11" t="s">
        <v>24</v>
      </c>
      <c r="E20" s="11" t="s">
        <v>24</v>
      </c>
      <c r="F20" s="11" t="s">
        <v>24</v>
      </c>
    </row>
    <row r="21" spans="1:6" s="8" customFormat="1" ht="25.5" x14ac:dyDescent="0.25">
      <c r="A21" s="9" t="s">
        <v>26</v>
      </c>
      <c r="B21" s="10" t="s">
        <v>30</v>
      </c>
      <c r="C21" s="11" t="s">
        <v>24</v>
      </c>
      <c r="D21" s="11" t="s">
        <v>24</v>
      </c>
      <c r="E21" s="11" t="s">
        <v>24</v>
      </c>
      <c r="F21" s="11" t="s">
        <v>24</v>
      </c>
    </row>
    <row r="22" spans="1:6" s="8" customFormat="1" ht="25.5" x14ac:dyDescent="0.25">
      <c r="A22" s="9" t="s">
        <v>27</v>
      </c>
      <c r="B22" s="10" t="s">
        <v>31</v>
      </c>
      <c r="C22" s="11" t="s">
        <v>24</v>
      </c>
      <c r="D22" s="11" t="s">
        <v>24</v>
      </c>
      <c r="E22" s="11" t="s">
        <v>24</v>
      </c>
      <c r="F22" s="11" t="s">
        <v>24</v>
      </c>
    </row>
    <row r="23" spans="1:6" s="8" customFormat="1" ht="76.5" x14ac:dyDescent="0.25">
      <c r="A23" s="9" t="s">
        <v>28</v>
      </c>
      <c r="B23" s="10" t="s">
        <v>32</v>
      </c>
      <c r="C23" s="9"/>
      <c r="D23" s="9"/>
      <c r="E23" s="9"/>
      <c r="F23" s="9"/>
    </row>
    <row r="24" spans="1:6" s="8" customFormat="1" x14ac:dyDescent="0.25">
      <c r="A24" s="9" t="s">
        <v>33</v>
      </c>
      <c r="B24" s="10" t="s">
        <v>34</v>
      </c>
      <c r="C24" s="9"/>
      <c r="D24" s="9"/>
      <c r="E24" s="9"/>
      <c r="F24" s="9"/>
    </row>
    <row r="25" spans="1:6" s="8" customFormat="1" x14ac:dyDescent="0.25">
      <c r="A25" s="9" t="s">
        <v>35</v>
      </c>
      <c r="B25" s="10" t="s">
        <v>36</v>
      </c>
      <c r="C25" s="11" t="s">
        <v>24</v>
      </c>
      <c r="D25" s="11" t="s">
        <v>24</v>
      </c>
      <c r="E25" s="11" t="s">
        <v>24</v>
      </c>
      <c r="F25" s="11" t="s">
        <v>24</v>
      </c>
    </row>
    <row r="26" spans="1:6" s="8" customFormat="1" ht="51" x14ac:dyDescent="0.25">
      <c r="A26" s="9" t="s">
        <v>37</v>
      </c>
      <c r="B26" s="10" t="s">
        <v>41</v>
      </c>
      <c r="C26" s="11" t="s">
        <v>24</v>
      </c>
      <c r="D26" s="11" t="s">
        <v>24</v>
      </c>
      <c r="E26" s="11" t="s">
        <v>24</v>
      </c>
      <c r="F26" s="11" t="s">
        <v>24</v>
      </c>
    </row>
    <row r="27" spans="1:6" s="8" customFormat="1" x14ac:dyDescent="0.25">
      <c r="A27" s="9" t="s">
        <v>38</v>
      </c>
      <c r="B27" s="10" t="s">
        <v>42</v>
      </c>
      <c r="C27" s="11" t="s">
        <v>24</v>
      </c>
      <c r="D27" s="11" t="s">
        <v>24</v>
      </c>
      <c r="E27" s="11" t="s">
        <v>24</v>
      </c>
      <c r="F27" s="11" t="s">
        <v>24</v>
      </c>
    </row>
    <row r="28" spans="1:6" s="8" customFormat="1" ht="25.5" x14ac:dyDescent="0.25">
      <c r="A28" s="9" t="s">
        <v>39</v>
      </c>
      <c r="B28" s="10" t="s">
        <v>43</v>
      </c>
      <c r="C28" s="11" t="s">
        <v>24</v>
      </c>
      <c r="D28" s="11" t="s">
        <v>24</v>
      </c>
      <c r="E28" s="11" t="s">
        <v>24</v>
      </c>
      <c r="F28" s="11" t="s">
        <v>24</v>
      </c>
    </row>
    <row r="29" spans="1:6" s="8" customFormat="1" ht="76.5" x14ac:dyDescent="0.25">
      <c r="A29" s="9" t="s">
        <v>40</v>
      </c>
      <c r="B29" s="10" t="s">
        <v>32</v>
      </c>
      <c r="C29" s="9"/>
      <c r="D29" s="9"/>
      <c r="E29" s="9"/>
      <c r="F29" s="9"/>
    </row>
    <row r="30" spans="1:6" s="8" customFormat="1" ht="25.5" x14ac:dyDescent="0.25">
      <c r="A30" s="9" t="s">
        <v>44</v>
      </c>
      <c r="B30" s="10" t="s">
        <v>71</v>
      </c>
      <c r="C30" s="11" t="s">
        <v>24</v>
      </c>
      <c r="D30" s="11" t="s">
        <v>24</v>
      </c>
      <c r="E30" s="11" t="s">
        <v>24</v>
      </c>
      <c r="F30" s="11" t="s">
        <v>24</v>
      </c>
    </row>
    <row r="31" spans="1:6" s="8" customFormat="1" ht="25.5" x14ac:dyDescent="0.25">
      <c r="A31" s="9" t="s">
        <v>46</v>
      </c>
      <c r="B31" s="10" t="s">
        <v>72</v>
      </c>
      <c r="C31" s="9"/>
      <c r="D31" s="9"/>
      <c r="E31" s="9"/>
      <c r="F31" s="9"/>
    </row>
    <row r="32" spans="1:6" s="8" customFormat="1" ht="38.25" x14ac:dyDescent="0.25">
      <c r="A32" s="9" t="s">
        <v>47</v>
      </c>
      <c r="B32" s="10" t="s">
        <v>73</v>
      </c>
      <c r="C32" s="9"/>
      <c r="D32" s="9"/>
      <c r="E32" s="9"/>
      <c r="F32" s="9"/>
    </row>
    <row r="33" spans="1:6" s="8" customFormat="1" x14ac:dyDescent="0.25">
      <c r="A33" s="22"/>
      <c r="C33" s="22"/>
      <c r="D33" s="22"/>
      <c r="E33" s="22"/>
      <c r="F33" s="22"/>
    </row>
    <row r="34" spans="1:6" s="8" customFormat="1" x14ac:dyDescent="0.25">
      <c r="A34" s="22"/>
      <c r="C34" s="22"/>
      <c r="D34" s="22"/>
      <c r="E34" s="22"/>
      <c r="F34" s="22"/>
    </row>
    <row r="35" spans="1:6" s="8" customFormat="1" x14ac:dyDescent="0.25">
      <c r="A35" s="22"/>
      <c r="C35" s="22"/>
      <c r="D35" s="22"/>
      <c r="E35" s="22"/>
      <c r="F35" s="22"/>
    </row>
    <row r="36" spans="1:6" s="8" customFormat="1" x14ac:dyDescent="0.25">
      <c r="A36" s="22"/>
      <c r="C36" s="22"/>
      <c r="D36" s="22"/>
      <c r="E36" s="22"/>
      <c r="F36" s="22"/>
    </row>
    <row r="37" spans="1:6" s="8" customFormat="1" x14ac:dyDescent="0.25">
      <c r="A37" s="22"/>
      <c r="C37" s="22"/>
      <c r="D37" s="22"/>
      <c r="E37" s="22"/>
      <c r="F37" s="22"/>
    </row>
    <row r="38" spans="1:6" s="8" customFormat="1" x14ac:dyDescent="0.25">
      <c r="A38" s="22"/>
      <c r="C38" s="22"/>
      <c r="D38" s="22"/>
      <c r="E38" s="22"/>
      <c r="F38" s="22"/>
    </row>
    <row r="39" spans="1:6" s="8" customFormat="1" x14ac:dyDescent="0.25">
      <c r="A39" s="22"/>
      <c r="C39" s="22"/>
      <c r="D39" s="22"/>
      <c r="E39" s="22"/>
      <c r="F39" s="22"/>
    </row>
    <row r="40" spans="1:6" s="8" customFormat="1" x14ac:dyDescent="0.25">
      <c r="A40" s="22"/>
      <c r="C40" s="22"/>
      <c r="D40" s="22"/>
      <c r="E40" s="22"/>
      <c r="F40" s="22"/>
    </row>
    <row r="41" spans="1:6" s="8" customFormat="1" x14ac:dyDescent="0.25">
      <c r="A41" s="22"/>
      <c r="C41" s="22"/>
      <c r="D41" s="22"/>
      <c r="E41" s="22"/>
      <c r="F41" s="22"/>
    </row>
    <row r="42" spans="1:6" s="8" customFormat="1" x14ac:dyDescent="0.25">
      <c r="A42" s="22"/>
      <c r="C42" s="22"/>
      <c r="D42" s="22"/>
      <c r="E42" s="22"/>
      <c r="F42" s="22"/>
    </row>
    <row r="43" spans="1:6" s="8" customFormat="1" x14ac:dyDescent="0.25">
      <c r="A43" s="22"/>
      <c r="C43" s="22"/>
      <c r="D43" s="22"/>
      <c r="E43" s="22"/>
      <c r="F43" s="22"/>
    </row>
    <row r="44" spans="1:6" s="8" customFormat="1" x14ac:dyDescent="0.25">
      <c r="A44" s="22"/>
      <c r="C44" s="22"/>
      <c r="D44" s="22"/>
      <c r="E44" s="22"/>
      <c r="F44" s="22"/>
    </row>
    <row r="45" spans="1:6" s="8" customFormat="1" x14ac:dyDescent="0.25">
      <c r="A45" s="22"/>
      <c r="C45" s="22"/>
      <c r="D45" s="22"/>
      <c r="E45" s="22"/>
      <c r="F45" s="22"/>
    </row>
    <row r="46" spans="1:6" s="8" customFormat="1" x14ac:dyDescent="0.25">
      <c r="A46" s="22"/>
      <c r="C46" s="22"/>
      <c r="D46" s="22"/>
      <c r="E46" s="22"/>
      <c r="F46" s="22"/>
    </row>
    <row r="47" spans="1:6" s="8" customFormat="1" x14ac:dyDescent="0.25">
      <c r="A47" s="22"/>
      <c r="C47" s="22"/>
      <c r="D47" s="22"/>
      <c r="E47" s="22"/>
      <c r="F47" s="22"/>
    </row>
    <row r="48" spans="1:6" s="8" customFormat="1" x14ac:dyDescent="0.25">
      <c r="A48" s="22"/>
      <c r="C48" s="22"/>
      <c r="D48" s="22"/>
      <c r="E48" s="22"/>
      <c r="F48" s="22"/>
    </row>
    <row r="49" spans="1:6" s="8" customFormat="1" x14ac:dyDescent="0.25">
      <c r="A49" s="22"/>
      <c r="C49" s="22"/>
      <c r="D49" s="22"/>
      <c r="E49" s="22"/>
      <c r="F49" s="22"/>
    </row>
    <row r="50" spans="1:6" s="8" customFormat="1" x14ac:dyDescent="0.25">
      <c r="A50" s="22"/>
      <c r="C50" s="22"/>
      <c r="D50" s="22"/>
      <c r="E50" s="22"/>
      <c r="F50" s="22"/>
    </row>
    <row r="51" spans="1:6" s="8" customFormat="1" x14ac:dyDescent="0.25">
      <c r="A51" s="22"/>
      <c r="C51" s="22"/>
      <c r="D51" s="22"/>
      <c r="E51" s="22"/>
      <c r="F51" s="22"/>
    </row>
    <row r="52" spans="1:6" s="8" customFormat="1" x14ac:dyDescent="0.25">
      <c r="A52" s="22"/>
      <c r="C52" s="22"/>
      <c r="D52" s="22"/>
      <c r="E52" s="22"/>
      <c r="F52" s="22"/>
    </row>
    <row r="53" spans="1:6" s="8" customFormat="1" x14ac:dyDescent="0.25">
      <c r="A53" s="22"/>
      <c r="C53" s="22"/>
      <c r="D53" s="22"/>
      <c r="E53" s="22"/>
      <c r="F53" s="22"/>
    </row>
    <row r="54" spans="1:6" s="8" customFormat="1" x14ac:dyDescent="0.25">
      <c r="A54" s="22"/>
      <c r="C54" s="22"/>
      <c r="D54" s="22"/>
      <c r="E54" s="22"/>
      <c r="F54" s="22"/>
    </row>
    <row r="55" spans="1:6" s="8" customFormat="1" x14ac:dyDescent="0.25">
      <c r="A55" s="22"/>
      <c r="C55" s="22"/>
      <c r="D55" s="22"/>
      <c r="E55" s="22"/>
      <c r="F55" s="22"/>
    </row>
    <row r="56" spans="1:6" s="8" customFormat="1" x14ac:dyDescent="0.25">
      <c r="A56" s="22"/>
      <c r="C56" s="22"/>
      <c r="D56" s="22"/>
      <c r="E56" s="22"/>
      <c r="F56" s="22"/>
    </row>
    <row r="57" spans="1:6" s="8" customFormat="1" x14ac:dyDescent="0.25">
      <c r="A57" s="22"/>
      <c r="C57" s="22"/>
      <c r="D57" s="22"/>
      <c r="E57" s="22"/>
      <c r="F57" s="22"/>
    </row>
    <row r="58" spans="1:6" s="8" customFormat="1" x14ac:dyDescent="0.25">
      <c r="A58" s="22"/>
      <c r="C58" s="22"/>
      <c r="D58" s="22"/>
      <c r="E58" s="22"/>
      <c r="F58" s="22"/>
    </row>
    <row r="59" spans="1:6" s="8" customFormat="1" x14ac:dyDescent="0.25">
      <c r="A59" s="22"/>
      <c r="C59" s="22"/>
      <c r="D59" s="22"/>
      <c r="E59" s="22"/>
      <c r="F59" s="22"/>
    </row>
    <row r="60" spans="1:6" s="8" customFormat="1" x14ac:dyDescent="0.25">
      <c r="A60" s="22"/>
      <c r="C60" s="22"/>
      <c r="D60" s="22"/>
      <c r="E60" s="22"/>
      <c r="F60" s="22"/>
    </row>
    <row r="61" spans="1:6" s="8" customFormat="1" x14ac:dyDescent="0.25">
      <c r="A61" s="22"/>
      <c r="C61" s="22"/>
      <c r="D61" s="22"/>
      <c r="E61" s="22"/>
      <c r="F61" s="22"/>
    </row>
    <row r="62" spans="1:6" s="8" customFormat="1" x14ac:dyDescent="0.25">
      <c r="A62" s="22"/>
      <c r="C62" s="22"/>
      <c r="D62" s="22"/>
      <c r="E62" s="22"/>
      <c r="F62" s="22"/>
    </row>
    <row r="63" spans="1:6" s="8" customFormat="1" x14ac:dyDescent="0.25">
      <c r="A63" s="22"/>
      <c r="C63" s="22"/>
      <c r="D63" s="22"/>
      <c r="E63" s="22"/>
      <c r="F63" s="22"/>
    </row>
    <row r="64" spans="1:6" s="8" customFormat="1" x14ac:dyDescent="0.25">
      <c r="A64" s="22"/>
      <c r="C64" s="22"/>
      <c r="D64" s="22"/>
      <c r="E64" s="22"/>
      <c r="F64" s="22"/>
    </row>
    <row r="65" spans="1:6" s="8" customFormat="1" x14ac:dyDescent="0.25">
      <c r="A65" s="22"/>
      <c r="C65" s="22"/>
      <c r="D65" s="22"/>
      <c r="E65" s="22"/>
      <c r="F65" s="22"/>
    </row>
    <row r="66" spans="1:6" s="8" customFormat="1" x14ac:dyDescent="0.25">
      <c r="A66" s="22"/>
      <c r="C66" s="22"/>
      <c r="D66" s="22"/>
      <c r="E66" s="22"/>
      <c r="F66" s="22"/>
    </row>
    <row r="67" spans="1:6" s="8" customFormat="1" x14ac:dyDescent="0.25">
      <c r="A67" s="22"/>
      <c r="C67" s="22"/>
      <c r="D67" s="22"/>
      <c r="E67" s="22"/>
      <c r="F67" s="22"/>
    </row>
    <row r="68" spans="1:6" s="8" customFormat="1" x14ac:dyDescent="0.25">
      <c r="A68" s="22"/>
      <c r="C68" s="22"/>
      <c r="D68" s="22"/>
      <c r="E68" s="22"/>
      <c r="F68" s="22"/>
    </row>
    <row r="69" spans="1:6" s="8" customFormat="1" x14ac:dyDescent="0.25">
      <c r="A69" s="22"/>
      <c r="C69" s="22"/>
      <c r="D69" s="22"/>
      <c r="E69" s="22"/>
      <c r="F69" s="22"/>
    </row>
    <row r="70" spans="1:6" s="8" customFormat="1" x14ac:dyDescent="0.25">
      <c r="A70" s="22"/>
      <c r="C70" s="22"/>
      <c r="D70" s="22"/>
      <c r="E70" s="22"/>
      <c r="F70" s="22"/>
    </row>
    <row r="71" spans="1:6" s="8" customFormat="1" x14ac:dyDescent="0.25">
      <c r="A71" s="22"/>
      <c r="C71" s="22"/>
      <c r="D71" s="22"/>
      <c r="E71" s="22"/>
      <c r="F71" s="22"/>
    </row>
    <row r="72" spans="1:6" s="8" customFormat="1" x14ac:dyDescent="0.25">
      <c r="A72" s="22"/>
      <c r="C72" s="22"/>
      <c r="D72" s="22"/>
      <c r="E72" s="22"/>
      <c r="F72" s="22"/>
    </row>
    <row r="73" spans="1:6" s="8" customFormat="1" x14ac:dyDescent="0.25">
      <c r="A73" s="22"/>
      <c r="C73" s="22"/>
      <c r="D73" s="22"/>
      <c r="E73" s="22"/>
      <c r="F73" s="22"/>
    </row>
    <row r="74" spans="1:6" s="8" customFormat="1" x14ac:dyDescent="0.25">
      <c r="A74" s="22"/>
      <c r="C74" s="22"/>
      <c r="D74" s="22"/>
      <c r="E74" s="22"/>
      <c r="F74" s="22"/>
    </row>
    <row r="75" spans="1:6" s="8" customFormat="1" x14ac:dyDescent="0.25">
      <c r="A75" s="22"/>
      <c r="C75" s="22"/>
      <c r="D75" s="22"/>
      <c r="E75" s="22"/>
      <c r="F75" s="22"/>
    </row>
    <row r="76" spans="1:6" s="8" customFormat="1" x14ac:dyDescent="0.25">
      <c r="A76" s="22"/>
      <c r="C76" s="22"/>
      <c r="D76" s="22"/>
      <c r="E76" s="22"/>
      <c r="F76" s="22"/>
    </row>
    <row r="77" spans="1:6" s="8" customFormat="1" x14ac:dyDescent="0.25">
      <c r="A77" s="22"/>
      <c r="C77" s="22"/>
      <c r="D77" s="22"/>
      <c r="E77" s="22"/>
      <c r="F77" s="22"/>
    </row>
    <row r="78" spans="1:6" s="8" customFormat="1" x14ac:dyDescent="0.25">
      <c r="A78" s="22"/>
      <c r="C78" s="22"/>
      <c r="D78" s="22"/>
      <c r="E78" s="22"/>
      <c r="F78" s="22"/>
    </row>
    <row r="79" spans="1:6" s="8" customFormat="1" x14ac:dyDescent="0.25">
      <c r="A79" s="22"/>
      <c r="C79" s="22"/>
      <c r="D79" s="22"/>
      <c r="E79" s="22"/>
      <c r="F79" s="22"/>
    </row>
    <row r="80" spans="1:6" s="8" customFormat="1" x14ac:dyDescent="0.25">
      <c r="A80" s="22"/>
      <c r="C80" s="22"/>
      <c r="D80" s="22"/>
      <c r="E80" s="22"/>
      <c r="F80" s="22"/>
    </row>
    <row r="81" spans="1:6" s="8" customFormat="1" x14ac:dyDescent="0.25">
      <c r="A81" s="22"/>
      <c r="C81" s="22"/>
      <c r="D81" s="22"/>
      <c r="E81" s="22"/>
      <c r="F81" s="22"/>
    </row>
    <row r="82" spans="1:6" s="8" customFormat="1" x14ac:dyDescent="0.25">
      <c r="A82" s="22"/>
      <c r="C82" s="22"/>
      <c r="D82" s="22"/>
      <c r="E82" s="22"/>
      <c r="F82" s="22"/>
    </row>
    <row r="83" spans="1:6" s="8" customFormat="1" x14ac:dyDescent="0.25">
      <c r="A83" s="22"/>
      <c r="C83" s="22"/>
      <c r="D83" s="22"/>
      <c r="E83" s="22"/>
      <c r="F83" s="22"/>
    </row>
    <row r="84" spans="1:6" s="8" customFormat="1" x14ac:dyDescent="0.25">
      <c r="A84" s="22"/>
      <c r="C84" s="22"/>
      <c r="D84" s="22"/>
      <c r="E84" s="22"/>
      <c r="F84" s="22"/>
    </row>
    <row r="85" spans="1:6" s="8" customFormat="1" x14ac:dyDescent="0.25">
      <c r="A85" s="22"/>
      <c r="C85" s="22"/>
      <c r="D85" s="22"/>
      <c r="E85" s="22"/>
      <c r="F85" s="22"/>
    </row>
    <row r="86" spans="1:6" s="8" customFormat="1" x14ac:dyDescent="0.25">
      <c r="A86" s="22"/>
      <c r="C86" s="22"/>
      <c r="D86" s="22"/>
      <c r="E86" s="22"/>
      <c r="F86" s="22"/>
    </row>
    <row r="87" spans="1:6" s="8" customFormat="1" x14ac:dyDescent="0.25">
      <c r="A87" s="22"/>
      <c r="C87" s="22"/>
      <c r="D87" s="22"/>
      <c r="E87" s="22"/>
      <c r="F87" s="22"/>
    </row>
    <row r="88" spans="1:6" s="8" customFormat="1" x14ac:dyDescent="0.25">
      <c r="A88" s="22"/>
      <c r="C88" s="22"/>
      <c r="D88" s="22"/>
      <c r="E88" s="22"/>
      <c r="F88" s="22"/>
    </row>
    <row r="89" spans="1:6" s="8" customFormat="1" x14ac:dyDescent="0.25">
      <c r="A89" s="22"/>
      <c r="C89" s="22"/>
      <c r="D89" s="22"/>
      <c r="E89" s="22"/>
      <c r="F89" s="22"/>
    </row>
    <row r="90" spans="1:6" s="8" customFormat="1" x14ac:dyDescent="0.25">
      <c r="A90" s="22"/>
      <c r="C90" s="22"/>
      <c r="D90" s="22"/>
      <c r="E90" s="22"/>
      <c r="F90" s="22"/>
    </row>
    <row r="91" spans="1:6" s="8" customFormat="1" x14ac:dyDescent="0.25">
      <c r="A91" s="22"/>
      <c r="C91" s="22"/>
      <c r="D91" s="22"/>
      <c r="E91" s="22"/>
      <c r="F91" s="22"/>
    </row>
    <row r="92" spans="1:6" s="8" customFormat="1" x14ac:dyDescent="0.25">
      <c r="A92" s="22"/>
      <c r="C92" s="22"/>
      <c r="D92" s="22"/>
      <c r="E92" s="22"/>
      <c r="F92" s="22"/>
    </row>
    <row r="93" spans="1:6" s="8" customFormat="1" x14ac:dyDescent="0.25">
      <c r="A93" s="22"/>
      <c r="C93" s="22"/>
      <c r="D93" s="22"/>
      <c r="E93" s="22"/>
      <c r="F93" s="22"/>
    </row>
    <row r="94" spans="1:6" s="8" customFormat="1" x14ac:dyDescent="0.25">
      <c r="A94" s="22"/>
      <c r="C94" s="22"/>
      <c r="D94" s="22"/>
      <c r="E94" s="22"/>
      <c r="F94" s="22"/>
    </row>
    <row r="95" spans="1:6" s="8" customFormat="1" x14ac:dyDescent="0.25">
      <c r="A95" s="22"/>
      <c r="C95" s="22"/>
      <c r="D95" s="22"/>
      <c r="E95" s="22"/>
      <c r="F95" s="22"/>
    </row>
    <row r="96" spans="1:6" s="8" customFormat="1" x14ac:dyDescent="0.25">
      <c r="A96" s="22"/>
      <c r="C96" s="22"/>
      <c r="D96" s="22"/>
      <c r="E96" s="22"/>
      <c r="F96" s="22"/>
    </row>
    <row r="97" spans="1:6" s="8" customFormat="1" x14ac:dyDescent="0.25">
      <c r="A97" s="22"/>
      <c r="C97" s="22"/>
      <c r="D97" s="22"/>
      <c r="E97" s="22"/>
      <c r="F97" s="22"/>
    </row>
    <row r="98" spans="1:6" s="8" customFormat="1" x14ac:dyDescent="0.25">
      <c r="A98" s="22"/>
      <c r="C98" s="22"/>
      <c r="D98" s="22"/>
      <c r="E98" s="22"/>
      <c r="F98" s="22"/>
    </row>
    <row r="99" spans="1:6" s="8" customFormat="1" x14ac:dyDescent="0.25">
      <c r="A99" s="22"/>
      <c r="C99" s="22"/>
      <c r="D99" s="22"/>
      <c r="E99" s="22"/>
      <c r="F99" s="22"/>
    </row>
    <row r="100" spans="1:6" s="8" customFormat="1" x14ac:dyDescent="0.25">
      <c r="A100" s="22"/>
      <c r="C100" s="22"/>
      <c r="D100" s="22"/>
      <c r="E100" s="22"/>
      <c r="F100" s="22"/>
    </row>
    <row r="101" spans="1:6" s="8" customFormat="1" x14ac:dyDescent="0.25">
      <c r="A101" s="22"/>
      <c r="C101" s="22"/>
      <c r="D101" s="22"/>
      <c r="E101" s="22"/>
      <c r="F101" s="22"/>
    </row>
    <row r="102" spans="1:6" s="8" customFormat="1" x14ac:dyDescent="0.25">
      <c r="A102" s="22"/>
      <c r="C102" s="22"/>
      <c r="D102" s="22"/>
      <c r="E102" s="22"/>
      <c r="F102" s="22"/>
    </row>
    <row r="103" spans="1:6" s="8" customFormat="1" x14ac:dyDescent="0.25">
      <c r="A103" s="22"/>
      <c r="C103" s="22"/>
      <c r="D103" s="22"/>
      <c r="E103" s="22"/>
      <c r="F103" s="22"/>
    </row>
    <row r="104" spans="1:6" s="8" customFormat="1" x14ac:dyDescent="0.25">
      <c r="A104" s="22"/>
      <c r="C104" s="22"/>
      <c r="D104" s="22"/>
      <c r="E104" s="22"/>
      <c r="F104" s="22"/>
    </row>
    <row r="105" spans="1:6" s="8" customFormat="1" x14ac:dyDescent="0.25">
      <c r="A105" s="22"/>
      <c r="C105" s="22"/>
      <c r="D105" s="22"/>
      <c r="E105" s="22"/>
      <c r="F105" s="22"/>
    </row>
    <row r="106" spans="1:6" s="8" customFormat="1" x14ac:dyDescent="0.25">
      <c r="A106" s="22"/>
      <c r="C106" s="22"/>
      <c r="D106" s="22"/>
      <c r="E106" s="22"/>
      <c r="F106" s="22"/>
    </row>
    <row r="107" spans="1:6" s="8" customFormat="1" x14ac:dyDescent="0.25">
      <c r="A107" s="22"/>
      <c r="C107" s="22"/>
      <c r="D107" s="22"/>
      <c r="E107" s="22"/>
      <c r="F107" s="22"/>
    </row>
    <row r="108" spans="1:6" s="8" customFormat="1" x14ac:dyDescent="0.25">
      <c r="A108" s="22"/>
      <c r="C108" s="22"/>
      <c r="D108" s="22"/>
      <c r="E108" s="22"/>
      <c r="F108" s="22"/>
    </row>
    <row r="109" spans="1:6" s="8" customFormat="1" x14ac:dyDescent="0.25">
      <c r="A109" s="22"/>
      <c r="C109" s="22"/>
      <c r="D109" s="22"/>
      <c r="E109" s="22"/>
      <c r="F109" s="22"/>
    </row>
    <row r="110" spans="1:6" s="8" customFormat="1" x14ac:dyDescent="0.25">
      <c r="A110" s="22"/>
      <c r="C110" s="22"/>
      <c r="D110" s="22"/>
      <c r="E110" s="22"/>
      <c r="F110" s="22"/>
    </row>
    <row r="111" spans="1:6" s="8" customFormat="1" x14ac:dyDescent="0.25">
      <c r="A111" s="22"/>
      <c r="C111" s="22"/>
      <c r="D111" s="22"/>
      <c r="E111" s="22"/>
      <c r="F111" s="22"/>
    </row>
    <row r="112" spans="1:6" s="8" customFormat="1" x14ac:dyDescent="0.25">
      <c r="A112" s="22"/>
      <c r="C112" s="22"/>
      <c r="D112" s="22"/>
      <c r="E112" s="22"/>
      <c r="F112" s="22"/>
    </row>
    <row r="113" spans="1:6" s="8" customFormat="1" x14ac:dyDescent="0.25">
      <c r="A113" s="22"/>
      <c r="C113" s="22"/>
      <c r="D113" s="22"/>
      <c r="E113" s="22"/>
      <c r="F113" s="22"/>
    </row>
    <row r="114" spans="1:6" s="8" customFormat="1" x14ac:dyDescent="0.25">
      <c r="A114" s="22"/>
      <c r="C114" s="22"/>
      <c r="D114" s="22"/>
      <c r="E114" s="22"/>
      <c r="F114" s="22"/>
    </row>
    <row r="115" spans="1:6" s="8" customFormat="1" x14ac:dyDescent="0.25">
      <c r="A115" s="22"/>
      <c r="C115" s="22"/>
      <c r="D115" s="22"/>
      <c r="E115" s="22"/>
      <c r="F115" s="22"/>
    </row>
    <row r="116" spans="1:6" s="8" customFormat="1" x14ac:dyDescent="0.25">
      <c r="A116" s="22"/>
      <c r="C116" s="22"/>
      <c r="D116" s="22"/>
      <c r="E116" s="22"/>
      <c r="F116" s="22"/>
    </row>
    <row r="117" spans="1:6" s="8" customFormat="1" x14ac:dyDescent="0.25">
      <c r="A117" s="22"/>
      <c r="C117" s="22"/>
      <c r="D117" s="22"/>
      <c r="E117" s="22"/>
      <c r="F117" s="22"/>
    </row>
    <row r="118" spans="1:6" s="8" customFormat="1" x14ac:dyDescent="0.25">
      <c r="A118" s="22"/>
      <c r="C118" s="22"/>
      <c r="D118" s="22"/>
      <c r="E118" s="22"/>
      <c r="F118" s="22"/>
    </row>
    <row r="119" spans="1:6" s="8" customFormat="1" x14ac:dyDescent="0.25">
      <c r="A119" s="22"/>
      <c r="C119" s="22"/>
      <c r="D119" s="22"/>
      <c r="E119" s="22"/>
      <c r="F119" s="22"/>
    </row>
    <row r="120" spans="1:6" s="8" customFormat="1" x14ac:dyDescent="0.25">
      <c r="A120" s="22"/>
      <c r="C120" s="22"/>
      <c r="D120" s="22"/>
      <c r="E120" s="22"/>
      <c r="F120" s="22"/>
    </row>
    <row r="121" spans="1:6" s="8" customFormat="1" x14ac:dyDescent="0.25">
      <c r="A121" s="22"/>
      <c r="C121" s="22"/>
      <c r="D121" s="22"/>
      <c r="E121" s="22"/>
      <c r="F121" s="22"/>
    </row>
    <row r="122" spans="1:6" s="8" customFormat="1" x14ac:dyDescent="0.25">
      <c r="A122" s="22"/>
      <c r="C122" s="22"/>
      <c r="D122" s="22"/>
      <c r="E122" s="22"/>
      <c r="F122" s="22"/>
    </row>
    <row r="123" spans="1:6" s="8" customFormat="1" x14ac:dyDescent="0.25">
      <c r="A123" s="22"/>
      <c r="C123" s="22"/>
      <c r="D123" s="22"/>
      <c r="E123" s="22"/>
      <c r="F123" s="22"/>
    </row>
    <row r="124" spans="1:6" s="8" customFormat="1" x14ac:dyDescent="0.25">
      <c r="A124" s="22"/>
      <c r="C124" s="22"/>
      <c r="D124" s="22"/>
      <c r="E124" s="22"/>
      <c r="F124" s="22"/>
    </row>
    <row r="125" spans="1:6" s="8" customFormat="1" x14ac:dyDescent="0.25">
      <c r="A125" s="22"/>
      <c r="C125" s="22"/>
      <c r="D125" s="22"/>
      <c r="E125" s="22"/>
      <c r="F125" s="22"/>
    </row>
    <row r="126" spans="1:6" s="8" customFormat="1" x14ac:dyDescent="0.25">
      <c r="A126" s="22"/>
      <c r="C126" s="22"/>
      <c r="D126" s="22"/>
      <c r="E126" s="22"/>
      <c r="F126" s="22"/>
    </row>
    <row r="127" spans="1:6" s="8" customFormat="1" x14ac:dyDescent="0.25">
      <c r="A127" s="22"/>
      <c r="C127" s="22"/>
      <c r="D127" s="22"/>
      <c r="E127" s="22"/>
      <c r="F127" s="22"/>
    </row>
    <row r="128" spans="1:6" s="8" customFormat="1" x14ac:dyDescent="0.25">
      <c r="A128" s="22"/>
      <c r="C128" s="22"/>
      <c r="D128" s="22"/>
      <c r="E128" s="22"/>
      <c r="F128" s="22"/>
    </row>
    <row r="129" spans="1:6" s="8" customFormat="1" x14ac:dyDescent="0.25">
      <c r="A129" s="22"/>
      <c r="C129" s="22"/>
      <c r="D129" s="22"/>
      <c r="E129" s="22"/>
      <c r="F129" s="22"/>
    </row>
    <row r="130" spans="1:6" s="8" customFormat="1" x14ac:dyDescent="0.25">
      <c r="A130" s="22"/>
      <c r="C130" s="22"/>
      <c r="D130" s="22"/>
      <c r="E130" s="22"/>
      <c r="F130" s="22"/>
    </row>
    <row r="131" spans="1:6" s="8" customFormat="1" x14ac:dyDescent="0.25">
      <c r="A131" s="22"/>
      <c r="C131" s="22"/>
      <c r="D131" s="22"/>
      <c r="E131" s="22"/>
      <c r="F131" s="22"/>
    </row>
    <row r="132" spans="1:6" s="8" customFormat="1" x14ac:dyDescent="0.25">
      <c r="A132" s="22"/>
      <c r="C132" s="22"/>
      <c r="D132" s="22"/>
      <c r="E132" s="22"/>
      <c r="F132" s="22"/>
    </row>
    <row r="133" spans="1:6" s="8" customFormat="1" x14ac:dyDescent="0.25">
      <c r="A133" s="22"/>
      <c r="C133" s="22"/>
      <c r="D133" s="22"/>
      <c r="E133" s="22"/>
      <c r="F133" s="22"/>
    </row>
    <row r="134" spans="1:6" s="8" customFormat="1" x14ac:dyDescent="0.25">
      <c r="A134" s="22"/>
      <c r="C134" s="22"/>
      <c r="D134" s="22"/>
      <c r="E134" s="22"/>
      <c r="F134" s="22"/>
    </row>
    <row r="135" spans="1:6" s="8" customFormat="1" x14ac:dyDescent="0.25">
      <c r="A135" s="22"/>
      <c r="C135" s="22"/>
      <c r="D135" s="22"/>
      <c r="E135" s="22"/>
      <c r="F135" s="22"/>
    </row>
    <row r="136" spans="1:6" s="8" customFormat="1" x14ac:dyDescent="0.25">
      <c r="A136" s="22"/>
      <c r="C136" s="22"/>
      <c r="D136" s="22"/>
      <c r="E136" s="22"/>
      <c r="F136" s="22"/>
    </row>
    <row r="137" spans="1:6" s="8" customFormat="1" x14ac:dyDescent="0.25">
      <c r="A137" s="22"/>
      <c r="C137" s="22"/>
      <c r="D137" s="22"/>
      <c r="E137" s="22"/>
      <c r="F137" s="22"/>
    </row>
    <row r="138" spans="1:6" s="8" customFormat="1" x14ac:dyDescent="0.25">
      <c r="A138" s="22"/>
      <c r="C138" s="22"/>
      <c r="D138" s="22"/>
      <c r="E138" s="22"/>
      <c r="F138" s="22"/>
    </row>
    <row r="139" spans="1:6" s="8" customFormat="1" x14ac:dyDescent="0.25">
      <c r="A139" s="22"/>
      <c r="C139" s="22"/>
      <c r="D139" s="22"/>
      <c r="E139" s="22"/>
      <c r="F139" s="22"/>
    </row>
    <row r="140" spans="1:6" s="8" customFormat="1" x14ac:dyDescent="0.25">
      <c r="A140" s="22"/>
      <c r="C140" s="22"/>
      <c r="D140" s="22"/>
      <c r="E140" s="22"/>
      <c r="F140" s="22"/>
    </row>
    <row r="141" spans="1:6" s="8" customFormat="1" x14ac:dyDescent="0.25">
      <c r="A141" s="22"/>
      <c r="C141" s="22"/>
      <c r="D141" s="22"/>
      <c r="E141" s="22"/>
      <c r="F141" s="22"/>
    </row>
    <row r="142" spans="1:6" s="8" customFormat="1" x14ac:dyDescent="0.25">
      <c r="A142" s="22"/>
      <c r="C142" s="22"/>
      <c r="D142" s="22"/>
      <c r="E142" s="22"/>
      <c r="F142" s="22"/>
    </row>
    <row r="143" spans="1:6" s="8" customFormat="1" x14ac:dyDescent="0.25">
      <c r="A143" s="22"/>
      <c r="C143" s="22"/>
      <c r="D143" s="22"/>
      <c r="E143" s="22"/>
      <c r="F143" s="22"/>
    </row>
    <row r="144" spans="1:6" s="8" customFormat="1" x14ac:dyDescent="0.25">
      <c r="A144" s="22"/>
      <c r="C144" s="22"/>
      <c r="D144" s="22"/>
      <c r="E144" s="22"/>
      <c r="F144" s="22"/>
    </row>
    <row r="145" spans="1:6" s="8" customFormat="1" x14ac:dyDescent="0.25">
      <c r="A145" s="22"/>
      <c r="C145" s="22"/>
      <c r="D145" s="22"/>
      <c r="E145" s="22"/>
      <c r="F145" s="22"/>
    </row>
    <row r="146" spans="1:6" s="8" customFormat="1" x14ac:dyDescent="0.25">
      <c r="A146" s="22"/>
      <c r="C146" s="22"/>
      <c r="D146" s="22"/>
      <c r="E146" s="22"/>
      <c r="F146" s="22"/>
    </row>
    <row r="147" spans="1:6" s="8" customFormat="1" x14ac:dyDescent="0.25">
      <c r="A147" s="22"/>
      <c r="C147" s="22"/>
      <c r="D147" s="22"/>
      <c r="E147" s="22"/>
      <c r="F147" s="22"/>
    </row>
    <row r="148" spans="1:6" s="8" customFormat="1" x14ac:dyDescent="0.25">
      <c r="A148" s="22"/>
      <c r="C148" s="22"/>
      <c r="D148" s="22"/>
      <c r="E148" s="22"/>
      <c r="F148" s="22"/>
    </row>
    <row r="149" spans="1:6" s="8" customFormat="1" x14ac:dyDescent="0.25">
      <c r="A149" s="22"/>
      <c r="C149" s="22"/>
      <c r="D149" s="22"/>
      <c r="E149" s="22"/>
      <c r="F149" s="22"/>
    </row>
    <row r="150" spans="1:6" s="8" customFormat="1" x14ac:dyDescent="0.25">
      <c r="A150" s="22"/>
      <c r="C150" s="22"/>
      <c r="D150" s="22"/>
      <c r="E150" s="22"/>
      <c r="F150" s="22"/>
    </row>
    <row r="151" spans="1:6" s="8" customFormat="1" x14ac:dyDescent="0.25">
      <c r="A151" s="22"/>
      <c r="C151" s="22"/>
      <c r="D151" s="22"/>
      <c r="E151" s="22"/>
      <c r="F151" s="22"/>
    </row>
    <row r="152" spans="1:6" s="8" customFormat="1" x14ac:dyDescent="0.25">
      <c r="A152" s="22"/>
      <c r="C152" s="22"/>
      <c r="D152" s="22"/>
      <c r="E152" s="22"/>
      <c r="F152" s="22"/>
    </row>
    <row r="153" spans="1:6" s="8" customFormat="1" x14ac:dyDescent="0.25">
      <c r="A153" s="22"/>
      <c r="C153" s="22"/>
      <c r="D153" s="22"/>
      <c r="E153" s="22"/>
      <c r="F153" s="22"/>
    </row>
    <row r="154" spans="1:6" s="8" customFormat="1" x14ac:dyDescent="0.25">
      <c r="A154" s="22"/>
      <c r="C154" s="22"/>
      <c r="D154" s="22"/>
      <c r="E154" s="22"/>
      <c r="F154" s="22"/>
    </row>
    <row r="155" spans="1:6" s="8" customFormat="1" x14ac:dyDescent="0.25">
      <c r="A155" s="22"/>
      <c r="C155" s="22"/>
      <c r="D155" s="22"/>
      <c r="E155" s="22"/>
      <c r="F155" s="22"/>
    </row>
    <row r="156" spans="1:6" s="8" customFormat="1" x14ac:dyDescent="0.25">
      <c r="A156" s="22"/>
      <c r="C156" s="22"/>
      <c r="D156" s="22"/>
      <c r="E156" s="22"/>
      <c r="F156" s="22"/>
    </row>
    <row r="157" spans="1:6" s="8" customFormat="1" x14ac:dyDescent="0.25">
      <c r="A157" s="22"/>
      <c r="C157" s="22"/>
      <c r="D157" s="22"/>
      <c r="E157" s="22"/>
      <c r="F157" s="22"/>
    </row>
    <row r="158" spans="1:6" s="8" customFormat="1" x14ac:dyDescent="0.25">
      <c r="A158" s="22"/>
      <c r="C158" s="22"/>
      <c r="D158" s="22"/>
      <c r="E158" s="22"/>
      <c r="F158" s="22"/>
    </row>
    <row r="159" spans="1:6" s="8" customFormat="1" x14ac:dyDescent="0.25">
      <c r="A159" s="22"/>
      <c r="C159" s="22"/>
      <c r="D159" s="22"/>
      <c r="E159" s="22"/>
      <c r="F159" s="22"/>
    </row>
    <row r="160" spans="1:6" s="8" customFormat="1" x14ac:dyDescent="0.25">
      <c r="A160" s="22"/>
      <c r="C160" s="22"/>
      <c r="D160" s="22"/>
      <c r="E160" s="22"/>
      <c r="F160" s="22"/>
    </row>
    <row r="161" spans="1:6" s="8" customFormat="1" x14ac:dyDescent="0.25">
      <c r="A161" s="22"/>
      <c r="C161" s="22"/>
      <c r="D161" s="22"/>
      <c r="E161" s="22"/>
      <c r="F161" s="22"/>
    </row>
    <row r="162" spans="1:6" s="8" customFormat="1" x14ac:dyDescent="0.25">
      <c r="A162" s="22"/>
      <c r="C162" s="22"/>
      <c r="D162" s="22"/>
      <c r="E162" s="22"/>
      <c r="F162" s="22"/>
    </row>
    <row r="163" spans="1:6" s="8" customFormat="1" x14ac:dyDescent="0.25">
      <c r="A163" s="22"/>
      <c r="C163" s="22"/>
      <c r="D163" s="22"/>
      <c r="E163" s="22"/>
      <c r="F163" s="22"/>
    </row>
    <row r="164" spans="1:6" s="8" customFormat="1" x14ac:dyDescent="0.25">
      <c r="A164" s="22"/>
      <c r="C164" s="22"/>
      <c r="D164" s="22"/>
      <c r="E164" s="22"/>
      <c r="F164" s="22"/>
    </row>
    <row r="165" spans="1:6" s="8" customFormat="1" x14ac:dyDescent="0.25">
      <c r="A165" s="22"/>
      <c r="C165" s="22"/>
      <c r="D165" s="22"/>
      <c r="E165" s="22"/>
      <c r="F165" s="22"/>
    </row>
    <row r="166" spans="1:6" s="8" customFormat="1" x14ac:dyDescent="0.25">
      <c r="A166" s="22"/>
      <c r="C166" s="22"/>
      <c r="D166" s="22"/>
      <c r="E166" s="22"/>
      <c r="F166" s="22"/>
    </row>
    <row r="167" spans="1:6" s="8" customFormat="1" x14ac:dyDescent="0.25">
      <c r="A167" s="22"/>
      <c r="C167" s="22"/>
      <c r="D167" s="22"/>
      <c r="E167" s="22"/>
      <c r="F167" s="22"/>
    </row>
    <row r="168" spans="1:6" s="8" customFormat="1" x14ac:dyDescent="0.25">
      <c r="A168" s="22"/>
      <c r="C168" s="22"/>
      <c r="D168" s="22"/>
      <c r="E168" s="22"/>
      <c r="F168" s="22"/>
    </row>
    <row r="169" spans="1:6" s="8" customFormat="1" x14ac:dyDescent="0.25">
      <c r="A169" s="22"/>
      <c r="C169" s="22"/>
      <c r="D169" s="22"/>
      <c r="E169" s="22"/>
      <c r="F169" s="22"/>
    </row>
    <row r="170" spans="1:6" s="8" customFormat="1" x14ac:dyDescent="0.25">
      <c r="A170" s="22"/>
      <c r="C170" s="22"/>
      <c r="D170" s="22"/>
      <c r="E170" s="22"/>
      <c r="F170" s="22"/>
    </row>
    <row r="171" spans="1:6" s="8" customFormat="1" x14ac:dyDescent="0.25">
      <c r="A171" s="22"/>
      <c r="C171" s="22"/>
      <c r="D171" s="22"/>
      <c r="E171" s="22"/>
      <c r="F171" s="22"/>
    </row>
    <row r="172" spans="1:6" s="8" customFormat="1" x14ac:dyDescent="0.25">
      <c r="A172" s="22"/>
      <c r="C172" s="22"/>
      <c r="D172" s="22"/>
      <c r="E172" s="22"/>
      <c r="F172" s="22"/>
    </row>
    <row r="173" spans="1:6" s="8" customFormat="1" x14ac:dyDescent="0.25">
      <c r="A173" s="22"/>
      <c r="C173" s="22"/>
      <c r="D173" s="22"/>
      <c r="E173" s="22"/>
      <c r="F173" s="22"/>
    </row>
    <row r="174" spans="1:6" s="8" customFormat="1" x14ac:dyDescent="0.25">
      <c r="A174" s="22"/>
      <c r="C174" s="22"/>
      <c r="D174" s="22"/>
      <c r="E174" s="22"/>
      <c r="F174" s="22"/>
    </row>
    <row r="175" spans="1:6" s="8" customFormat="1" x14ac:dyDescent="0.25">
      <c r="A175" s="22"/>
      <c r="C175" s="22"/>
      <c r="D175" s="22"/>
      <c r="E175" s="22"/>
      <c r="F175" s="22"/>
    </row>
    <row r="176" spans="1:6" s="8" customFormat="1" x14ac:dyDescent="0.25">
      <c r="A176" s="22"/>
      <c r="C176" s="22"/>
      <c r="D176" s="22"/>
      <c r="E176" s="22"/>
      <c r="F176" s="22"/>
    </row>
    <row r="177" spans="1:6" s="8" customFormat="1" x14ac:dyDescent="0.25">
      <c r="A177" s="22"/>
      <c r="C177" s="22"/>
      <c r="D177" s="22"/>
      <c r="E177" s="22"/>
      <c r="F177" s="22"/>
    </row>
    <row r="178" spans="1:6" s="8" customFormat="1" x14ac:dyDescent="0.25">
      <c r="A178" s="22"/>
      <c r="C178" s="22"/>
      <c r="D178" s="22"/>
      <c r="E178" s="22"/>
      <c r="F178" s="22"/>
    </row>
    <row r="179" spans="1:6" s="8" customFormat="1" x14ac:dyDescent="0.25">
      <c r="A179" s="22"/>
      <c r="C179" s="22"/>
      <c r="D179" s="22"/>
      <c r="E179" s="22"/>
      <c r="F179" s="22"/>
    </row>
    <row r="180" spans="1:6" s="8" customFormat="1" x14ac:dyDescent="0.25">
      <c r="A180" s="22"/>
      <c r="C180" s="22"/>
      <c r="D180" s="22"/>
      <c r="E180" s="22"/>
      <c r="F180" s="22"/>
    </row>
    <row r="181" spans="1:6" s="8" customFormat="1" x14ac:dyDescent="0.25">
      <c r="A181" s="22"/>
      <c r="C181" s="22"/>
      <c r="D181" s="22"/>
      <c r="E181" s="22"/>
      <c r="F181" s="22"/>
    </row>
    <row r="182" spans="1:6" s="8" customFormat="1" x14ac:dyDescent="0.25">
      <c r="A182" s="22"/>
      <c r="C182" s="22"/>
      <c r="D182" s="22"/>
      <c r="E182" s="22"/>
      <c r="F182" s="22"/>
    </row>
    <row r="183" spans="1:6" s="8" customFormat="1" x14ac:dyDescent="0.25">
      <c r="A183" s="22"/>
      <c r="C183" s="22"/>
      <c r="D183" s="22"/>
      <c r="E183" s="22"/>
      <c r="F183" s="22"/>
    </row>
    <row r="184" spans="1:6" s="8" customFormat="1" x14ac:dyDescent="0.25">
      <c r="A184" s="22"/>
      <c r="C184" s="22"/>
      <c r="D184" s="22"/>
      <c r="E184" s="22"/>
      <c r="F184" s="22"/>
    </row>
    <row r="185" spans="1:6" s="8" customFormat="1" x14ac:dyDescent="0.25">
      <c r="A185" s="22"/>
      <c r="C185" s="22"/>
      <c r="D185" s="22"/>
      <c r="E185" s="22"/>
      <c r="F185" s="22"/>
    </row>
    <row r="186" spans="1:6" s="8" customFormat="1" x14ac:dyDescent="0.25">
      <c r="A186" s="22"/>
      <c r="C186" s="22"/>
      <c r="D186" s="22"/>
      <c r="E186" s="22"/>
      <c r="F186" s="22"/>
    </row>
    <row r="187" spans="1:6" s="8" customFormat="1" x14ac:dyDescent="0.25">
      <c r="A187" s="22"/>
      <c r="C187" s="22"/>
      <c r="D187" s="22"/>
      <c r="E187" s="22"/>
      <c r="F187" s="22"/>
    </row>
    <row r="188" spans="1:6" s="8" customFormat="1" x14ac:dyDescent="0.25">
      <c r="A188" s="22"/>
      <c r="C188" s="22"/>
      <c r="D188" s="22"/>
      <c r="E188" s="22"/>
      <c r="F188" s="22"/>
    </row>
    <row r="189" spans="1:6" s="8" customFormat="1" x14ac:dyDescent="0.25">
      <c r="A189" s="22"/>
      <c r="C189" s="22"/>
      <c r="D189" s="22"/>
      <c r="E189" s="22"/>
      <c r="F189" s="22"/>
    </row>
    <row r="190" spans="1:6" s="8" customFormat="1" x14ac:dyDescent="0.25">
      <c r="A190" s="22"/>
      <c r="C190" s="22"/>
      <c r="D190" s="22"/>
      <c r="E190" s="22"/>
      <c r="F190" s="22"/>
    </row>
    <row r="191" spans="1:6" s="8" customFormat="1" x14ac:dyDescent="0.25">
      <c r="A191" s="22"/>
      <c r="C191" s="22"/>
      <c r="D191" s="22"/>
      <c r="E191" s="22"/>
      <c r="F191" s="22"/>
    </row>
    <row r="192" spans="1:6" s="5" customFormat="1" x14ac:dyDescent="0.2">
      <c r="A192" s="6"/>
      <c r="C192" s="6"/>
      <c r="D192" s="6"/>
      <c r="E192" s="6"/>
      <c r="F192" s="6"/>
    </row>
    <row r="193" spans="1:6" s="5" customFormat="1" x14ac:dyDescent="0.2">
      <c r="A193" s="6"/>
      <c r="C193" s="6"/>
      <c r="D193" s="6"/>
      <c r="E193" s="6"/>
      <c r="F193" s="6"/>
    </row>
    <row r="194" spans="1:6" s="5" customFormat="1" x14ac:dyDescent="0.2">
      <c r="A194" s="6"/>
      <c r="C194" s="6"/>
      <c r="D194" s="6"/>
      <c r="E194" s="6"/>
      <c r="F194" s="6"/>
    </row>
    <row r="195" spans="1:6" s="5" customFormat="1" x14ac:dyDescent="0.2">
      <c r="A195" s="6"/>
      <c r="C195" s="6"/>
      <c r="D195" s="6"/>
      <c r="E195" s="6"/>
      <c r="F195" s="6"/>
    </row>
    <row r="196" spans="1:6" s="5" customFormat="1" x14ac:dyDescent="0.2">
      <c r="A196" s="6"/>
      <c r="C196" s="6"/>
      <c r="D196" s="6"/>
      <c r="E196" s="6"/>
      <c r="F196" s="6"/>
    </row>
    <row r="197" spans="1:6" s="5" customFormat="1" x14ac:dyDescent="0.2">
      <c r="A197" s="6"/>
      <c r="C197" s="6"/>
      <c r="D197" s="6"/>
      <c r="E197" s="6"/>
      <c r="F197" s="6"/>
    </row>
    <row r="198" spans="1:6" s="5" customFormat="1" x14ac:dyDescent="0.2">
      <c r="A198" s="6"/>
      <c r="C198" s="6"/>
      <c r="D198" s="6"/>
      <c r="E198" s="6"/>
      <c r="F198" s="6"/>
    </row>
    <row r="199" spans="1:6" s="5" customFormat="1" x14ac:dyDescent="0.2">
      <c r="A199" s="6"/>
      <c r="C199" s="6"/>
      <c r="D199" s="6"/>
      <c r="E199" s="6"/>
      <c r="F199" s="6"/>
    </row>
    <row r="200" spans="1:6" s="5" customFormat="1" x14ac:dyDescent="0.2">
      <c r="A200" s="6"/>
      <c r="C200" s="6"/>
      <c r="D200" s="6"/>
      <c r="E200" s="6"/>
      <c r="F200" s="6"/>
    </row>
    <row r="201" spans="1:6" s="5" customFormat="1" x14ac:dyDescent="0.2">
      <c r="A201" s="6"/>
      <c r="C201" s="6"/>
      <c r="D201" s="6"/>
      <c r="E201" s="6"/>
      <c r="F201" s="6"/>
    </row>
  </sheetData>
  <mergeCells count="9">
    <mergeCell ref="A7:F7"/>
    <mergeCell ref="A8:F8"/>
    <mergeCell ref="A9:F9"/>
    <mergeCell ref="A10:F10"/>
    <mergeCell ref="A15:F15"/>
    <mergeCell ref="A11:F11"/>
    <mergeCell ref="A12:F12"/>
    <mergeCell ref="A13:F13"/>
    <mergeCell ref="A14:F14"/>
  </mergeCells>
  <pageMargins left="0.7" right="0.7" top="0.75" bottom="0.75" header="0.3" footer="0.3"/>
  <pageSetup paperSize="9" scale="8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9"/>
  <sheetViews>
    <sheetView view="pageBreakPreview" zoomScaleSheetLayoutView="100" workbookViewId="0"/>
  </sheetViews>
  <sheetFormatPr defaultColWidth="0.85546875" defaultRowHeight="15" x14ac:dyDescent="0.25"/>
  <cols>
    <col min="1" max="52" width="0.85546875" style="46"/>
    <col min="53" max="53" width="0.85546875" style="46" customWidth="1"/>
    <col min="54" max="72" width="0.85546875" style="46"/>
    <col min="73" max="87" width="1.7109375" style="46" customWidth="1"/>
    <col min="88" max="16384" width="0.85546875" style="46"/>
  </cols>
  <sheetData>
    <row r="1" spans="1:90" s="38" customFormat="1" ht="12.75" x14ac:dyDescent="0.2">
      <c r="BQ1" s="38" t="s">
        <v>475</v>
      </c>
    </row>
    <row r="2" spans="1:90" s="38" customFormat="1" ht="39.75" customHeight="1" x14ac:dyDescent="0.2">
      <c r="BQ2" s="93" t="s">
        <v>442</v>
      </c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</row>
    <row r="3" spans="1:90" s="37" customFormat="1" ht="3" customHeight="1" x14ac:dyDescent="0.25"/>
    <row r="4" spans="1:90" s="40" customFormat="1" ht="24" customHeight="1" x14ac:dyDescent="0.2">
      <c r="BQ4" s="94" t="s">
        <v>441</v>
      </c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</row>
    <row r="5" spans="1:90" s="44" customFormat="1" ht="12.75" x14ac:dyDescent="0.2"/>
    <row r="6" spans="1:90" s="45" customFormat="1" ht="16.5" x14ac:dyDescent="0.25"/>
    <row r="7" spans="1:90" s="45" customFormat="1" ht="30" customHeight="1" x14ac:dyDescent="0.25"/>
    <row r="8" spans="1:90" s="51" customFormat="1" ht="18.75" x14ac:dyDescent="0.3">
      <c r="A8" s="90" t="s">
        <v>476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</row>
    <row r="9" spans="1:90" s="52" customFormat="1" ht="96.75" customHeight="1" x14ac:dyDescent="0.3">
      <c r="A9" s="91" t="s">
        <v>477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</row>
    <row r="10" spans="1:90" s="53" customFormat="1" ht="15.75" x14ac:dyDescent="0.25">
      <c r="AN10" s="53" t="s">
        <v>473</v>
      </c>
      <c r="AS10" s="92" t="s">
        <v>478</v>
      </c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53" t="s">
        <v>474</v>
      </c>
    </row>
    <row r="12" spans="1:90" s="47" customFormat="1" ht="33" customHeight="1" x14ac:dyDescent="0.25">
      <c r="A12" s="81" t="s">
        <v>479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2"/>
      <c r="BU12" s="80" t="s">
        <v>480</v>
      </c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2"/>
    </row>
    <row r="13" spans="1:90" s="47" customFormat="1" ht="50.2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5"/>
      <c r="BU13" s="83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5"/>
    </row>
    <row r="14" spans="1:90" s="48" customFormat="1" ht="95.25" customHeight="1" x14ac:dyDescent="0.25">
      <c r="A14" s="86" t="s">
        <v>481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7"/>
      <c r="BU14" s="88" t="s">
        <v>485</v>
      </c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</row>
    <row r="15" spans="1:90" s="48" customFormat="1" ht="54" customHeight="1" x14ac:dyDescent="0.25">
      <c r="A15" s="86" t="s">
        <v>482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7"/>
      <c r="BU15" s="88" t="s">
        <v>487</v>
      </c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</row>
    <row r="16" spans="1:90" s="48" customFormat="1" ht="95.25" customHeight="1" x14ac:dyDescent="0.25">
      <c r="A16" s="78" t="s">
        <v>484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9"/>
      <c r="BU16" s="88" t="s">
        <v>486</v>
      </c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</row>
    <row r="17" spans="1:87" s="48" customFormat="1" ht="54" customHeight="1" x14ac:dyDescent="0.25">
      <c r="A17" s="86" t="s">
        <v>483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7"/>
      <c r="BU17" s="88" t="s">
        <v>488</v>
      </c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</row>
    <row r="18" spans="1:87" ht="4.5" customHeight="1" x14ac:dyDescent="0.25"/>
    <row r="19" spans="1:87" ht="3" customHeight="1" x14ac:dyDescent="0.25"/>
  </sheetData>
  <mergeCells count="15">
    <mergeCell ref="A8:CI8"/>
    <mergeCell ref="A9:CI9"/>
    <mergeCell ref="AS10:BD10"/>
    <mergeCell ref="BQ2:CL2"/>
    <mergeCell ref="BQ4:CL4"/>
    <mergeCell ref="BU17:CI17"/>
    <mergeCell ref="A17:BT17"/>
    <mergeCell ref="BU15:CI15"/>
    <mergeCell ref="BU16:CI16"/>
    <mergeCell ref="BU14:CI14"/>
    <mergeCell ref="A16:BT16"/>
    <mergeCell ref="BU12:CI13"/>
    <mergeCell ref="A12:BT13"/>
    <mergeCell ref="A14:BT14"/>
    <mergeCell ref="A15:BT15"/>
  </mergeCells>
  <hyperlinks>
    <hyperlink ref="BU14" r:id="rId1"/>
    <hyperlink ref="BU16" r:id="rId2"/>
    <hyperlink ref="BU15" r:id="rId3"/>
    <hyperlink ref="BU17" r:id="rId4"/>
  </hyperlinks>
  <pageMargins left="0.78740157480314965" right="0.70866141732283472" top="0.59055118110236227" bottom="0.39370078740157483" header="0.19685039370078741" footer="0.19685039370078741"/>
  <pageSetup paperSize="9" scale="48" orientation="portrait" r:id="rId5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5"/>
  <sheetViews>
    <sheetView view="pageBreakPreview" zoomScaleNormal="100" zoomScaleSheetLayoutView="100" workbookViewId="0"/>
  </sheetViews>
  <sheetFormatPr defaultColWidth="0.85546875" defaultRowHeight="15.75" x14ac:dyDescent="0.25"/>
  <cols>
    <col min="1" max="69" width="0.85546875" style="37"/>
    <col min="70" max="70" width="0.85546875" style="37" customWidth="1"/>
    <col min="71" max="73" width="0.85546875" style="37"/>
    <col min="74" max="74" width="0.85546875" style="37" customWidth="1"/>
    <col min="75" max="86" width="0.85546875" style="37"/>
    <col min="87" max="88" width="0.85546875" style="37" customWidth="1"/>
    <col min="89" max="16384" width="0.85546875" style="37"/>
  </cols>
  <sheetData>
    <row r="1" spans="1:105" s="38" customFormat="1" ht="12.75" x14ac:dyDescent="0.2">
      <c r="BQ1" s="38" t="s">
        <v>336</v>
      </c>
    </row>
    <row r="2" spans="1:105" s="38" customFormat="1" ht="39.75" customHeight="1" x14ac:dyDescent="0.2">
      <c r="BQ2" s="93" t="s">
        <v>442</v>
      </c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</row>
    <row r="3" spans="1:105" ht="3" customHeight="1" x14ac:dyDescent="0.25"/>
    <row r="4" spans="1:105" s="40" customFormat="1" ht="24" customHeight="1" x14ac:dyDescent="0.2">
      <c r="BQ4" s="94" t="s">
        <v>441</v>
      </c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</row>
    <row r="6" spans="1:105" x14ac:dyDescent="0.25">
      <c r="DA6" s="39" t="s">
        <v>440</v>
      </c>
    </row>
    <row r="8" spans="1:105" s="49" customFormat="1" ht="16.5" x14ac:dyDescent="0.25">
      <c r="A8" s="100" t="s">
        <v>439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</row>
    <row r="9" spans="1:105" s="49" customFormat="1" ht="6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</row>
    <row r="10" spans="1:105" s="49" customFormat="1" ht="48" customHeight="1" x14ac:dyDescent="0.25">
      <c r="A10" s="101" t="s">
        <v>438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</row>
    <row r="12" spans="1:105" s="38" customFormat="1" ht="93" customHeight="1" x14ac:dyDescent="0.2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6"/>
      <c r="BJ12" s="102" t="s">
        <v>437</v>
      </c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4"/>
      <c r="CF12" s="102" t="s">
        <v>436</v>
      </c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</row>
    <row r="13" spans="1:105" s="38" customFormat="1" ht="27" customHeight="1" x14ac:dyDescent="0.2">
      <c r="A13" s="98" t="s">
        <v>22</v>
      </c>
      <c r="B13" s="98"/>
      <c r="C13" s="98"/>
      <c r="D13" s="98"/>
      <c r="E13" s="98"/>
      <c r="F13" s="99" t="s">
        <v>435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5" t="s">
        <v>24</v>
      </c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7"/>
      <c r="CF13" s="96" t="s">
        <v>24</v>
      </c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</row>
    <row r="14" spans="1:105" s="38" customFormat="1" ht="40.5" customHeight="1" x14ac:dyDescent="0.2">
      <c r="A14" s="98" t="s">
        <v>35</v>
      </c>
      <c r="B14" s="98"/>
      <c r="C14" s="98"/>
      <c r="D14" s="98"/>
      <c r="E14" s="98"/>
      <c r="F14" s="99" t="s">
        <v>434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5" t="s">
        <v>24</v>
      </c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7"/>
      <c r="CF14" s="96" t="s">
        <v>24</v>
      </c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</row>
    <row r="15" spans="1:105" s="38" customFormat="1" ht="27" customHeight="1" x14ac:dyDescent="0.2">
      <c r="A15" s="98" t="s">
        <v>44</v>
      </c>
      <c r="B15" s="98"/>
      <c r="C15" s="98"/>
      <c r="D15" s="98"/>
      <c r="E15" s="98"/>
      <c r="F15" s="99" t="s">
        <v>433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5" t="s">
        <v>24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7"/>
      <c r="CF15" s="96" t="s">
        <v>24</v>
      </c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</row>
  </sheetData>
  <mergeCells count="19">
    <mergeCell ref="BQ4:DA4"/>
    <mergeCell ref="CF13:DA13"/>
    <mergeCell ref="A14:E14"/>
    <mergeCell ref="F14:BI14"/>
    <mergeCell ref="BQ2:DA2"/>
    <mergeCell ref="A8:DA8"/>
    <mergeCell ref="A10:DA10"/>
    <mergeCell ref="CF12:DA12"/>
    <mergeCell ref="BJ12:CE12"/>
    <mergeCell ref="A12:BI12"/>
    <mergeCell ref="A13:E13"/>
    <mergeCell ref="F13:BI13"/>
    <mergeCell ref="BJ13:CE13"/>
    <mergeCell ref="BJ14:CE14"/>
    <mergeCell ref="CF14:DA14"/>
    <mergeCell ref="A15:E15"/>
    <mergeCell ref="F15:BI15"/>
    <mergeCell ref="BJ15:CE15"/>
    <mergeCell ref="CF15:DA15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/>
  </sheetViews>
  <sheetFormatPr defaultColWidth="0.85546875" defaultRowHeight="15.75" x14ac:dyDescent="0.25"/>
  <cols>
    <col min="1" max="69" width="0.85546875" style="37"/>
    <col min="70" max="70" width="0.85546875" style="37" customWidth="1"/>
    <col min="71" max="73" width="0.85546875" style="37"/>
    <col min="74" max="74" width="0.85546875" style="37" customWidth="1"/>
    <col min="75" max="86" width="0.85546875" style="37"/>
    <col min="87" max="88" width="0.85546875" style="37" customWidth="1"/>
    <col min="89" max="16384" width="0.85546875" style="37"/>
  </cols>
  <sheetData>
    <row r="1" spans="1:105" s="38" customFormat="1" ht="12.75" x14ac:dyDescent="0.2">
      <c r="BQ1" s="38" t="s">
        <v>360</v>
      </c>
    </row>
    <row r="2" spans="1:105" s="38" customFormat="1" ht="39.75" customHeight="1" x14ac:dyDescent="0.2">
      <c r="BQ2" s="93" t="s">
        <v>442</v>
      </c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</row>
    <row r="3" spans="1:105" ht="3" customHeight="1" x14ac:dyDescent="0.25"/>
    <row r="4" spans="1:105" s="40" customFormat="1" ht="24" customHeight="1" x14ac:dyDescent="0.2">
      <c r="BQ4" s="94" t="s">
        <v>441</v>
      </c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</row>
    <row r="6" spans="1:105" x14ac:dyDescent="0.25">
      <c r="DA6" s="39" t="s">
        <v>440</v>
      </c>
    </row>
    <row r="8" spans="1:105" s="49" customFormat="1" ht="16.5" x14ac:dyDescent="0.25">
      <c r="A8" s="100" t="s">
        <v>439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</row>
    <row r="9" spans="1:105" s="49" customFormat="1" ht="6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</row>
    <row r="10" spans="1:105" s="49" customFormat="1" ht="48" customHeight="1" x14ac:dyDescent="0.25">
      <c r="A10" s="101" t="s">
        <v>451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</row>
    <row r="12" spans="1:105" s="38" customFormat="1" ht="145.5" customHeight="1" x14ac:dyDescent="0.2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  <c r="AN12" s="102" t="s">
        <v>450</v>
      </c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4"/>
      <c r="BJ12" s="102" t="s">
        <v>449</v>
      </c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4"/>
      <c r="CF12" s="102" t="s">
        <v>448</v>
      </c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</row>
    <row r="13" spans="1:105" s="38" customFormat="1" ht="27.75" customHeight="1" x14ac:dyDescent="0.2">
      <c r="A13" s="98" t="s">
        <v>22</v>
      </c>
      <c r="B13" s="98"/>
      <c r="C13" s="98"/>
      <c r="D13" s="98"/>
      <c r="E13" s="98"/>
      <c r="F13" s="99" t="s">
        <v>447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5" t="s">
        <v>452</v>
      </c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7"/>
      <c r="BJ13" s="95" t="s">
        <v>452</v>
      </c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7"/>
      <c r="CF13" s="96" t="s">
        <v>452</v>
      </c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</row>
    <row r="14" spans="1:105" s="38" customFormat="1" ht="15" customHeight="1" x14ac:dyDescent="0.2">
      <c r="A14" s="98"/>
      <c r="B14" s="98"/>
      <c r="C14" s="98"/>
      <c r="D14" s="98"/>
      <c r="E14" s="98"/>
      <c r="F14" s="99" t="s">
        <v>445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5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7"/>
      <c r="BJ14" s="95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7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</row>
    <row r="15" spans="1:105" s="38" customFormat="1" ht="15" customHeight="1" x14ac:dyDescent="0.2">
      <c r="A15" s="98"/>
      <c r="B15" s="98"/>
      <c r="C15" s="98"/>
      <c r="D15" s="98"/>
      <c r="E15" s="98"/>
      <c r="F15" s="99" t="s">
        <v>444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5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7"/>
      <c r="BJ15" s="95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7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</row>
    <row r="16" spans="1:105" s="38" customFormat="1" ht="15" customHeight="1" x14ac:dyDescent="0.2">
      <c r="A16" s="98"/>
      <c r="B16" s="98"/>
      <c r="C16" s="98"/>
      <c r="D16" s="98"/>
      <c r="E16" s="98"/>
      <c r="F16" s="99" t="s">
        <v>443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5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7"/>
      <c r="BJ16" s="95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7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</row>
    <row r="17" spans="1:105" s="38" customFormat="1" ht="27.75" customHeight="1" x14ac:dyDescent="0.2">
      <c r="A17" s="98" t="s">
        <v>35</v>
      </c>
      <c r="B17" s="98"/>
      <c r="C17" s="98"/>
      <c r="D17" s="98"/>
      <c r="E17" s="98"/>
      <c r="F17" s="99" t="s">
        <v>446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5" t="s">
        <v>452</v>
      </c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7"/>
      <c r="BJ17" s="95" t="s">
        <v>452</v>
      </c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7"/>
      <c r="CF17" s="96" t="s">
        <v>452</v>
      </c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</row>
    <row r="18" spans="1:105" s="38" customFormat="1" ht="15" customHeight="1" x14ac:dyDescent="0.2">
      <c r="A18" s="98"/>
      <c r="B18" s="98"/>
      <c r="C18" s="98"/>
      <c r="D18" s="98"/>
      <c r="E18" s="98"/>
      <c r="F18" s="99" t="s">
        <v>445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5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7"/>
      <c r="BJ18" s="95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7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</row>
    <row r="19" spans="1:105" s="38" customFormat="1" ht="15" customHeight="1" x14ac:dyDescent="0.2">
      <c r="A19" s="98"/>
      <c r="B19" s="98"/>
      <c r="C19" s="98"/>
      <c r="D19" s="98"/>
      <c r="E19" s="98"/>
      <c r="F19" s="99" t="s">
        <v>444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5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7"/>
      <c r="BJ19" s="95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7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</row>
    <row r="20" spans="1:105" s="38" customFormat="1" ht="15" customHeight="1" x14ac:dyDescent="0.2">
      <c r="A20" s="98"/>
      <c r="B20" s="98"/>
      <c r="C20" s="98"/>
      <c r="D20" s="98"/>
      <c r="E20" s="98"/>
      <c r="F20" s="99" t="s">
        <v>443</v>
      </c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5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7"/>
      <c r="BJ20" s="95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7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</row>
  </sheetData>
  <mergeCells count="48">
    <mergeCell ref="CF19:DA19"/>
    <mergeCell ref="A20:E20"/>
    <mergeCell ref="F20:AM20"/>
    <mergeCell ref="AN20:BI20"/>
    <mergeCell ref="BJ20:CE20"/>
    <mergeCell ref="CF20:DA20"/>
    <mergeCell ref="A19:E19"/>
    <mergeCell ref="F19:AM19"/>
    <mergeCell ref="AN19:BI19"/>
    <mergeCell ref="BJ19:CE19"/>
    <mergeCell ref="A18:E18"/>
    <mergeCell ref="F18:AM18"/>
    <mergeCell ref="AN18:BI18"/>
    <mergeCell ref="BJ18:CE18"/>
    <mergeCell ref="CF18:DA18"/>
    <mergeCell ref="BJ15:CE15"/>
    <mergeCell ref="CF15:DA15"/>
    <mergeCell ref="CF16:DA16"/>
    <mergeCell ref="A17:E17"/>
    <mergeCell ref="BJ17:CE17"/>
    <mergeCell ref="F17:AM17"/>
    <mergeCell ref="AN17:BI17"/>
    <mergeCell ref="A15:E15"/>
    <mergeCell ref="F15:AM15"/>
    <mergeCell ref="AN15:BI15"/>
    <mergeCell ref="A16:E16"/>
    <mergeCell ref="F16:AM16"/>
    <mergeCell ref="AN16:BI16"/>
    <mergeCell ref="BJ16:CE16"/>
    <mergeCell ref="CF17:DA17"/>
    <mergeCell ref="BJ14:CE14"/>
    <mergeCell ref="CF14:DA14"/>
    <mergeCell ref="A14:E14"/>
    <mergeCell ref="CF12:DA12"/>
    <mergeCell ref="BJ12:CE12"/>
    <mergeCell ref="A13:E13"/>
    <mergeCell ref="F14:AM14"/>
    <mergeCell ref="AN14:BI14"/>
    <mergeCell ref="A12:AM12"/>
    <mergeCell ref="AN12:BI12"/>
    <mergeCell ref="F13:AM13"/>
    <mergeCell ref="AN13:BI13"/>
    <mergeCell ref="BJ13:CE13"/>
    <mergeCell ref="CF13:DA13"/>
    <mergeCell ref="BQ4:DA4"/>
    <mergeCell ref="BQ2:DA2"/>
    <mergeCell ref="A8:DA8"/>
    <mergeCell ref="A10:DA10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view="pageBreakPreview" zoomScaleNormal="100" zoomScaleSheetLayoutView="100" workbookViewId="0"/>
  </sheetViews>
  <sheetFormatPr defaultColWidth="0.85546875" defaultRowHeight="15.75" x14ac:dyDescent="0.25"/>
  <cols>
    <col min="1" max="69" width="0.85546875" style="37"/>
    <col min="70" max="70" width="0.85546875" style="37" customWidth="1"/>
    <col min="71" max="73" width="0.85546875" style="37"/>
    <col min="74" max="74" width="0.85546875" style="37" customWidth="1"/>
    <col min="75" max="86" width="0.85546875" style="37"/>
    <col min="87" max="88" width="0.85546875" style="37" customWidth="1"/>
    <col min="89" max="89" width="2.140625" style="37" customWidth="1"/>
    <col min="90" max="16384" width="0.85546875" style="37"/>
  </cols>
  <sheetData>
    <row r="1" spans="1:105" s="38" customFormat="1" ht="12.75" x14ac:dyDescent="0.2">
      <c r="BQ1" s="38" t="s">
        <v>410</v>
      </c>
    </row>
    <row r="2" spans="1:105" s="38" customFormat="1" ht="39.75" customHeight="1" x14ac:dyDescent="0.2">
      <c r="BQ2" s="93" t="s">
        <v>442</v>
      </c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</row>
    <row r="3" spans="1:105" ht="3" customHeight="1" x14ac:dyDescent="0.25"/>
    <row r="4" spans="1:105" s="40" customFormat="1" ht="24" customHeight="1" x14ac:dyDescent="0.2">
      <c r="BQ4" s="94" t="s">
        <v>469</v>
      </c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</row>
    <row r="6" spans="1:105" x14ac:dyDescent="0.25">
      <c r="DA6" s="39" t="s">
        <v>440</v>
      </c>
    </row>
    <row r="8" spans="1:105" s="49" customFormat="1" ht="16.5" x14ac:dyDescent="0.25">
      <c r="A8" s="100" t="s">
        <v>439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</row>
    <row r="9" spans="1:105" s="49" customFormat="1" ht="6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</row>
    <row r="10" spans="1:105" s="49" customFormat="1" ht="31.5" customHeight="1" x14ac:dyDescent="0.25">
      <c r="A10" s="101" t="s">
        <v>468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</row>
    <row r="12" spans="1:105" s="38" customFormat="1" ht="42" customHeight="1" x14ac:dyDescent="0.2">
      <c r="A12" s="119" t="s">
        <v>467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0"/>
      <c r="AH12" s="102" t="s">
        <v>466</v>
      </c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4"/>
      <c r="BF12" s="102" t="s">
        <v>465</v>
      </c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4"/>
      <c r="CD12" s="102" t="s">
        <v>464</v>
      </c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</row>
    <row r="13" spans="1:105" s="38" customFormat="1" ht="30" customHeight="1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2"/>
      <c r="AH13" s="102" t="s">
        <v>445</v>
      </c>
      <c r="AI13" s="103"/>
      <c r="AJ13" s="103"/>
      <c r="AK13" s="103"/>
      <c r="AL13" s="103"/>
      <c r="AM13" s="103"/>
      <c r="AN13" s="103"/>
      <c r="AO13" s="104"/>
      <c r="AP13" s="102" t="s">
        <v>463</v>
      </c>
      <c r="AQ13" s="103"/>
      <c r="AR13" s="103"/>
      <c r="AS13" s="103"/>
      <c r="AT13" s="103"/>
      <c r="AU13" s="103"/>
      <c r="AV13" s="103"/>
      <c r="AW13" s="104"/>
      <c r="AX13" s="102" t="s">
        <v>462</v>
      </c>
      <c r="AY13" s="103"/>
      <c r="AZ13" s="103"/>
      <c r="BA13" s="103"/>
      <c r="BB13" s="103"/>
      <c r="BC13" s="103"/>
      <c r="BD13" s="103"/>
      <c r="BE13" s="104"/>
      <c r="BF13" s="102" t="s">
        <v>445</v>
      </c>
      <c r="BG13" s="103"/>
      <c r="BH13" s="103"/>
      <c r="BI13" s="103"/>
      <c r="BJ13" s="103"/>
      <c r="BK13" s="103"/>
      <c r="BL13" s="103"/>
      <c r="BM13" s="104"/>
      <c r="BN13" s="102" t="s">
        <v>463</v>
      </c>
      <c r="BO13" s="103"/>
      <c r="BP13" s="103"/>
      <c r="BQ13" s="103"/>
      <c r="BR13" s="103"/>
      <c r="BS13" s="103"/>
      <c r="BT13" s="103"/>
      <c r="BU13" s="104"/>
      <c r="BV13" s="102" t="s">
        <v>462</v>
      </c>
      <c r="BW13" s="103"/>
      <c r="BX13" s="103"/>
      <c r="BY13" s="103"/>
      <c r="BZ13" s="103"/>
      <c r="CA13" s="103"/>
      <c r="CB13" s="103"/>
      <c r="CC13" s="104"/>
      <c r="CD13" s="102" t="s">
        <v>445</v>
      </c>
      <c r="CE13" s="103"/>
      <c r="CF13" s="103"/>
      <c r="CG13" s="103"/>
      <c r="CH13" s="103"/>
      <c r="CI13" s="103"/>
      <c r="CJ13" s="103"/>
      <c r="CK13" s="104"/>
      <c r="CL13" s="102" t="s">
        <v>463</v>
      </c>
      <c r="CM13" s="103"/>
      <c r="CN13" s="103"/>
      <c r="CO13" s="103"/>
      <c r="CP13" s="103"/>
      <c r="CQ13" s="103"/>
      <c r="CR13" s="103"/>
      <c r="CS13" s="104"/>
      <c r="CT13" s="102" t="s">
        <v>462</v>
      </c>
      <c r="CU13" s="103"/>
      <c r="CV13" s="103"/>
      <c r="CW13" s="103"/>
      <c r="CX13" s="103"/>
      <c r="CY13" s="103"/>
      <c r="CZ13" s="103"/>
      <c r="DA13" s="103"/>
    </row>
    <row r="14" spans="1:105" s="38" customFormat="1" ht="15" customHeight="1" x14ac:dyDescent="0.2">
      <c r="A14" s="98" t="s">
        <v>22</v>
      </c>
      <c r="B14" s="98"/>
      <c r="C14" s="98"/>
      <c r="D14" s="98"/>
      <c r="E14" s="98"/>
      <c r="F14" s="99" t="s">
        <v>461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13"/>
      <c r="AH14" s="108">
        <f>'[3]9 мес. 2020'!$P$50</f>
        <v>16</v>
      </c>
      <c r="AI14" s="109"/>
      <c r="AJ14" s="109"/>
      <c r="AK14" s="109"/>
      <c r="AL14" s="109"/>
      <c r="AM14" s="109"/>
      <c r="AN14" s="109"/>
      <c r="AO14" s="110"/>
      <c r="AP14" s="108"/>
      <c r="AQ14" s="109"/>
      <c r="AR14" s="109"/>
      <c r="AS14" s="109"/>
      <c r="AT14" s="109"/>
      <c r="AU14" s="109"/>
      <c r="AV14" s="109"/>
      <c r="AW14" s="110"/>
      <c r="AX14" s="108"/>
      <c r="AY14" s="109"/>
      <c r="AZ14" s="109"/>
      <c r="BA14" s="109"/>
      <c r="BB14" s="109"/>
      <c r="BC14" s="109"/>
      <c r="BD14" s="109"/>
      <c r="BE14" s="110"/>
      <c r="BF14" s="108">
        <f>'[3]9 мес. 2020'!$N$50</f>
        <v>225.15</v>
      </c>
      <c r="BG14" s="109"/>
      <c r="BH14" s="109"/>
      <c r="BI14" s="109"/>
      <c r="BJ14" s="109"/>
      <c r="BK14" s="109"/>
      <c r="BL14" s="109"/>
      <c r="BM14" s="110"/>
      <c r="BN14" s="108"/>
      <c r="BO14" s="109"/>
      <c r="BP14" s="109"/>
      <c r="BQ14" s="109"/>
      <c r="BR14" s="109"/>
      <c r="BS14" s="109"/>
      <c r="BT14" s="109"/>
      <c r="BU14" s="110"/>
      <c r="BV14" s="108"/>
      <c r="BW14" s="109"/>
      <c r="BX14" s="109"/>
      <c r="BY14" s="109"/>
      <c r="BZ14" s="109"/>
      <c r="CA14" s="109"/>
      <c r="CB14" s="109"/>
      <c r="CC14" s="110"/>
      <c r="CD14" s="114">
        <f>ROUND(AH14*550/1.2,2)</f>
        <v>7333.33</v>
      </c>
      <c r="CE14" s="115"/>
      <c r="CF14" s="115"/>
      <c r="CG14" s="115"/>
      <c r="CH14" s="115"/>
      <c r="CI14" s="115"/>
      <c r="CJ14" s="115"/>
      <c r="CK14" s="116"/>
      <c r="CL14" s="108"/>
      <c r="CM14" s="109"/>
      <c r="CN14" s="109"/>
      <c r="CO14" s="109"/>
      <c r="CP14" s="109"/>
      <c r="CQ14" s="109"/>
      <c r="CR14" s="109"/>
      <c r="CS14" s="110"/>
      <c r="CT14" s="108"/>
      <c r="CU14" s="109"/>
      <c r="CV14" s="109"/>
      <c r="CW14" s="109"/>
      <c r="CX14" s="109"/>
      <c r="CY14" s="109"/>
      <c r="CZ14" s="109"/>
      <c r="DA14" s="109"/>
    </row>
    <row r="15" spans="1:105" s="38" customFormat="1" ht="27.75" customHeight="1" x14ac:dyDescent="0.2">
      <c r="A15" s="98"/>
      <c r="B15" s="98"/>
      <c r="C15" s="98"/>
      <c r="D15" s="98"/>
      <c r="E15" s="98"/>
      <c r="F15" s="111" t="s">
        <v>460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  <c r="AH15" s="108">
        <f>AH14</f>
        <v>16</v>
      </c>
      <c r="AI15" s="109"/>
      <c r="AJ15" s="109"/>
      <c r="AK15" s="109"/>
      <c r="AL15" s="109"/>
      <c r="AM15" s="109"/>
      <c r="AN15" s="109"/>
      <c r="AO15" s="110"/>
      <c r="AP15" s="108"/>
      <c r="AQ15" s="109"/>
      <c r="AR15" s="109"/>
      <c r="AS15" s="109"/>
      <c r="AT15" s="109"/>
      <c r="AU15" s="109"/>
      <c r="AV15" s="109"/>
      <c r="AW15" s="110"/>
      <c r="AX15" s="108"/>
      <c r="AY15" s="109"/>
      <c r="AZ15" s="109"/>
      <c r="BA15" s="109"/>
      <c r="BB15" s="109"/>
      <c r="BC15" s="109"/>
      <c r="BD15" s="109"/>
      <c r="BE15" s="110"/>
      <c r="BF15" s="108">
        <f>BF14</f>
        <v>225.15</v>
      </c>
      <c r="BG15" s="109"/>
      <c r="BH15" s="109"/>
      <c r="BI15" s="109"/>
      <c r="BJ15" s="109"/>
      <c r="BK15" s="109"/>
      <c r="BL15" s="109"/>
      <c r="BM15" s="110"/>
      <c r="BN15" s="108"/>
      <c r="BO15" s="109"/>
      <c r="BP15" s="109"/>
      <c r="BQ15" s="109"/>
      <c r="BR15" s="109"/>
      <c r="BS15" s="109"/>
      <c r="BT15" s="109"/>
      <c r="BU15" s="110"/>
      <c r="BV15" s="108"/>
      <c r="BW15" s="109"/>
      <c r="BX15" s="109"/>
      <c r="BY15" s="109"/>
      <c r="BZ15" s="109"/>
      <c r="CA15" s="109"/>
      <c r="CB15" s="109"/>
      <c r="CC15" s="110"/>
      <c r="CD15" s="114">
        <f>CD14</f>
        <v>7333.33</v>
      </c>
      <c r="CE15" s="109"/>
      <c r="CF15" s="109"/>
      <c r="CG15" s="109"/>
      <c r="CH15" s="109"/>
      <c r="CI15" s="109"/>
      <c r="CJ15" s="109"/>
      <c r="CK15" s="110"/>
      <c r="CL15" s="108"/>
      <c r="CM15" s="109"/>
      <c r="CN15" s="109"/>
      <c r="CO15" s="109"/>
      <c r="CP15" s="109"/>
      <c r="CQ15" s="109"/>
      <c r="CR15" s="109"/>
      <c r="CS15" s="110"/>
      <c r="CT15" s="108"/>
      <c r="CU15" s="109"/>
      <c r="CV15" s="109"/>
      <c r="CW15" s="109"/>
      <c r="CX15" s="109"/>
      <c r="CY15" s="109"/>
      <c r="CZ15" s="109"/>
      <c r="DA15" s="109"/>
    </row>
    <row r="16" spans="1:105" s="38" customFormat="1" ht="15" customHeight="1" x14ac:dyDescent="0.2">
      <c r="A16" s="98" t="s">
        <v>35</v>
      </c>
      <c r="B16" s="98"/>
      <c r="C16" s="98"/>
      <c r="D16" s="98"/>
      <c r="E16" s="98"/>
      <c r="F16" s="99" t="s">
        <v>459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13"/>
      <c r="AH16" s="108">
        <f>'[3]9 мес. 2020'!$Q$50</f>
        <v>2</v>
      </c>
      <c r="AI16" s="109"/>
      <c r="AJ16" s="109"/>
      <c r="AK16" s="109"/>
      <c r="AL16" s="109"/>
      <c r="AM16" s="109"/>
      <c r="AN16" s="109"/>
      <c r="AO16" s="110"/>
      <c r="AP16" s="108"/>
      <c r="AQ16" s="109"/>
      <c r="AR16" s="109"/>
      <c r="AS16" s="109"/>
      <c r="AT16" s="109"/>
      <c r="AU16" s="109"/>
      <c r="AV16" s="109"/>
      <c r="AW16" s="110"/>
      <c r="AX16" s="108"/>
      <c r="AY16" s="109"/>
      <c r="AZ16" s="109"/>
      <c r="BA16" s="109"/>
      <c r="BB16" s="109"/>
      <c r="BC16" s="109"/>
      <c r="BD16" s="109"/>
      <c r="BE16" s="110"/>
      <c r="BF16" s="108">
        <f>'[3]9 мес. 2020'!$O$50</f>
        <v>132</v>
      </c>
      <c r="BG16" s="109"/>
      <c r="BH16" s="109"/>
      <c r="BI16" s="109"/>
      <c r="BJ16" s="109"/>
      <c r="BK16" s="109"/>
      <c r="BL16" s="109"/>
      <c r="BM16" s="110"/>
      <c r="BN16" s="108"/>
      <c r="BO16" s="109"/>
      <c r="BP16" s="109"/>
      <c r="BQ16" s="109"/>
      <c r="BR16" s="109"/>
      <c r="BS16" s="109"/>
      <c r="BT16" s="109"/>
      <c r="BU16" s="110"/>
      <c r="BV16" s="108"/>
      <c r="BW16" s="109"/>
      <c r="BX16" s="109"/>
      <c r="BY16" s="109"/>
      <c r="BZ16" s="109"/>
      <c r="CA16" s="109"/>
      <c r="CB16" s="109"/>
      <c r="CC16" s="110"/>
      <c r="CD16" s="114">
        <f>ROUND(AH16*7622.95/1.2,2)</f>
        <v>12704.92</v>
      </c>
      <c r="CE16" s="115"/>
      <c r="CF16" s="115"/>
      <c r="CG16" s="115"/>
      <c r="CH16" s="115"/>
      <c r="CI16" s="115"/>
      <c r="CJ16" s="115"/>
      <c r="CK16" s="116"/>
      <c r="CL16" s="108"/>
      <c r="CM16" s="109"/>
      <c r="CN16" s="109"/>
      <c r="CO16" s="109"/>
      <c r="CP16" s="109"/>
      <c r="CQ16" s="109"/>
      <c r="CR16" s="109"/>
      <c r="CS16" s="110"/>
      <c r="CT16" s="108"/>
      <c r="CU16" s="109"/>
      <c r="CV16" s="109"/>
      <c r="CW16" s="109"/>
      <c r="CX16" s="109"/>
      <c r="CY16" s="109"/>
      <c r="CZ16" s="109"/>
      <c r="DA16" s="109"/>
    </row>
    <row r="17" spans="1:105" s="38" customFormat="1" ht="27.75" customHeight="1" x14ac:dyDescent="0.2">
      <c r="A17" s="98"/>
      <c r="B17" s="98"/>
      <c r="C17" s="98"/>
      <c r="D17" s="98"/>
      <c r="E17" s="98"/>
      <c r="F17" s="111" t="s">
        <v>458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2"/>
      <c r="AH17" s="108"/>
      <c r="AI17" s="109"/>
      <c r="AJ17" s="109"/>
      <c r="AK17" s="109"/>
      <c r="AL17" s="109"/>
      <c r="AM17" s="109"/>
      <c r="AN17" s="109"/>
      <c r="AO17" s="110"/>
      <c r="AP17" s="108"/>
      <c r="AQ17" s="109"/>
      <c r="AR17" s="109"/>
      <c r="AS17" s="109"/>
      <c r="AT17" s="109"/>
      <c r="AU17" s="109"/>
      <c r="AV17" s="109"/>
      <c r="AW17" s="110"/>
      <c r="AX17" s="108"/>
      <c r="AY17" s="109"/>
      <c r="AZ17" s="109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09"/>
      <c r="BL17" s="109"/>
      <c r="BM17" s="110"/>
      <c r="BN17" s="108"/>
      <c r="BO17" s="109"/>
      <c r="BP17" s="109"/>
      <c r="BQ17" s="109"/>
      <c r="BR17" s="109"/>
      <c r="BS17" s="109"/>
      <c r="BT17" s="109"/>
      <c r="BU17" s="110"/>
      <c r="BV17" s="108"/>
      <c r="BW17" s="109"/>
      <c r="BX17" s="109"/>
      <c r="BY17" s="109"/>
      <c r="BZ17" s="109"/>
      <c r="CA17" s="109"/>
      <c r="CB17" s="109"/>
      <c r="CC17" s="110"/>
      <c r="CD17" s="108"/>
      <c r="CE17" s="109"/>
      <c r="CF17" s="109"/>
      <c r="CG17" s="109"/>
      <c r="CH17" s="109"/>
      <c r="CI17" s="109"/>
      <c r="CJ17" s="109"/>
      <c r="CK17" s="110"/>
      <c r="CL17" s="108"/>
      <c r="CM17" s="109"/>
      <c r="CN17" s="109"/>
      <c r="CO17" s="109"/>
      <c r="CP17" s="109"/>
      <c r="CQ17" s="109"/>
      <c r="CR17" s="109"/>
      <c r="CS17" s="110"/>
      <c r="CT17" s="108"/>
      <c r="CU17" s="109"/>
      <c r="CV17" s="109"/>
      <c r="CW17" s="109"/>
      <c r="CX17" s="109"/>
      <c r="CY17" s="109"/>
      <c r="CZ17" s="109"/>
      <c r="DA17" s="109"/>
    </row>
    <row r="18" spans="1:105" s="38" customFormat="1" ht="15" customHeight="1" x14ac:dyDescent="0.2">
      <c r="A18" s="98" t="s">
        <v>44</v>
      </c>
      <c r="B18" s="98"/>
      <c r="C18" s="98"/>
      <c r="D18" s="98"/>
      <c r="E18" s="98"/>
      <c r="F18" s="99" t="s">
        <v>457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13"/>
      <c r="AH18" s="108"/>
      <c r="AI18" s="109"/>
      <c r="AJ18" s="109"/>
      <c r="AK18" s="109"/>
      <c r="AL18" s="109"/>
      <c r="AM18" s="109"/>
      <c r="AN18" s="109"/>
      <c r="AO18" s="110"/>
      <c r="AP18" s="108"/>
      <c r="AQ18" s="109"/>
      <c r="AR18" s="109"/>
      <c r="AS18" s="109"/>
      <c r="AT18" s="109"/>
      <c r="AU18" s="109"/>
      <c r="AV18" s="109"/>
      <c r="AW18" s="110"/>
      <c r="AX18" s="108"/>
      <c r="AY18" s="109"/>
      <c r="AZ18" s="109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09"/>
      <c r="BL18" s="109"/>
      <c r="BM18" s="110"/>
      <c r="BN18" s="108"/>
      <c r="BO18" s="109"/>
      <c r="BP18" s="109"/>
      <c r="BQ18" s="109"/>
      <c r="BR18" s="109"/>
      <c r="BS18" s="109"/>
      <c r="BT18" s="109"/>
      <c r="BU18" s="110"/>
      <c r="BV18" s="108"/>
      <c r="BW18" s="109"/>
      <c r="BX18" s="109"/>
      <c r="BY18" s="109"/>
      <c r="BZ18" s="109"/>
      <c r="CA18" s="109"/>
      <c r="CB18" s="109"/>
      <c r="CC18" s="110"/>
      <c r="CD18" s="108"/>
      <c r="CE18" s="109"/>
      <c r="CF18" s="109"/>
      <c r="CG18" s="109"/>
      <c r="CH18" s="109"/>
      <c r="CI18" s="109"/>
      <c r="CJ18" s="109"/>
      <c r="CK18" s="110"/>
      <c r="CL18" s="108"/>
      <c r="CM18" s="109"/>
      <c r="CN18" s="109"/>
      <c r="CO18" s="109"/>
      <c r="CP18" s="109"/>
      <c r="CQ18" s="109"/>
      <c r="CR18" s="109"/>
      <c r="CS18" s="110"/>
      <c r="CT18" s="108"/>
      <c r="CU18" s="109"/>
      <c r="CV18" s="109"/>
      <c r="CW18" s="109"/>
      <c r="CX18" s="109"/>
      <c r="CY18" s="109"/>
      <c r="CZ18" s="109"/>
      <c r="DA18" s="109"/>
    </row>
    <row r="19" spans="1:105" s="38" customFormat="1" ht="40.5" customHeight="1" x14ac:dyDescent="0.2">
      <c r="A19" s="98"/>
      <c r="B19" s="98"/>
      <c r="C19" s="98"/>
      <c r="D19" s="98"/>
      <c r="E19" s="98"/>
      <c r="F19" s="111" t="s">
        <v>455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2"/>
      <c r="AH19" s="108"/>
      <c r="AI19" s="109"/>
      <c r="AJ19" s="109"/>
      <c r="AK19" s="109"/>
      <c r="AL19" s="109"/>
      <c r="AM19" s="109"/>
      <c r="AN19" s="109"/>
      <c r="AO19" s="110"/>
      <c r="AP19" s="108"/>
      <c r="AQ19" s="109"/>
      <c r="AR19" s="109"/>
      <c r="AS19" s="109"/>
      <c r="AT19" s="109"/>
      <c r="AU19" s="109"/>
      <c r="AV19" s="109"/>
      <c r="AW19" s="110"/>
      <c r="AX19" s="108"/>
      <c r="AY19" s="109"/>
      <c r="AZ19" s="109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09"/>
      <c r="BL19" s="109"/>
      <c r="BM19" s="110"/>
      <c r="BN19" s="108"/>
      <c r="BO19" s="109"/>
      <c r="BP19" s="109"/>
      <c r="BQ19" s="109"/>
      <c r="BR19" s="109"/>
      <c r="BS19" s="109"/>
      <c r="BT19" s="109"/>
      <c r="BU19" s="110"/>
      <c r="BV19" s="108"/>
      <c r="BW19" s="109"/>
      <c r="BX19" s="109"/>
      <c r="BY19" s="109"/>
      <c r="BZ19" s="109"/>
      <c r="CA19" s="109"/>
      <c r="CB19" s="109"/>
      <c r="CC19" s="110"/>
      <c r="CD19" s="108"/>
      <c r="CE19" s="109"/>
      <c r="CF19" s="109"/>
      <c r="CG19" s="109"/>
      <c r="CH19" s="109"/>
      <c r="CI19" s="109"/>
      <c r="CJ19" s="109"/>
      <c r="CK19" s="110"/>
      <c r="CL19" s="108"/>
      <c r="CM19" s="109"/>
      <c r="CN19" s="109"/>
      <c r="CO19" s="109"/>
      <c r="CP19" s="109"/>
      <c r="CQ19" s="109"/>
      <c r="CR19" s="109"/>
      <c r="CS19" s="110"/>
      <c r="CT19" s="108"/>
      <c r="CU19" s="109"/>
      <c r="CV19" s="109"/>
      <c r="CW19" s="109"/>
      <c r="CX19" s="109"/>
      <c r="CY19" s="109"/>
      <c r="CZ19" s="109"/>
      <c r="DA19" s="109"/>
    </row>
    <row r="20" spans="1:105" s="38" customFormat="1" ht="15" customHeight="1" x14ac:dyDescent="0.2">
      <c r="A20" s="98" t="s">
        <v>49</v>
      </c>
      <c r="B20" s="98"/>
      <c r="C20" s="98"/>
      <c r="D20" s="98"/>
      <c r="E20" s="98"/>
      <c r="F20" s="99" t="s">
        <v>456</v>
      </c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13"/>
      <c r="AH20" s="108"/>
      <c r="AI20" s="109"/>
      <c r="AJ20" s="109"/>
      <c r="AK20" s="109"/>
      <c r="AL20" s="109"/>
      <c r="AM20" s="109"/>
      <c r="AN20" s="109"/>
      <c r="AO20" s="110"/>
      <c r="AP20" s="108"/>
      <c r="AQ20" s="109"/>
      <c r="AR20" s="109"/>
      <c r="AS20" s="109"/>
      <c r="AT20" s="109"/>
      <c r="AU20" s="109"/>
      <c r="AV20" s="109"/>
      <c r="AW20" s="110"/>
      <c r="AX20" s="108"/>
      <c r="AY20" s="109"/>
      <c r="AZ20" s="109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09"/>
      <c r="BL20" s="109"/>
      <c r="BM20" s="110"/>
      <c r="BN20" s="108"/>
      <c r="BO20" s="109"/>
      <c r="BP20" s="109"/>
      <c r="BQ20" s="109"/>
      <c r="BR20" s="109"/>
      <c r="BS20" s="109"/>
      <c r="BT20" s="109"/>
      <c r="BU20" s="110"/>
      <c r="BV20" s="108"/>
      <c r="BW20" s="109"/>
      <c r="BX20" s="109"/>
      <c r="BY20" s="109"/>
      <c r="BZ20" s="109"/>
      <c r="CA20" s="109"/>
      <c r="CB20" s="109"/>
      <c r="CC20" s="110"/>
      <c r="CD20" s="108"/>
      <c r="CE20" s="109"/>
      <c r="CF20" s="109"/>
      <c r="CG20" s="109"/>
      <c r="CH20" s="109"/>
      <c r="CI20" s="109"/>
      <c r="CJ20" s="109"/>
      <c r="CK20" s="110"/>
      <c r="CL20" s="108"/>
      <c r="CM20" s="109"/>
      <c r="CN20" s="109"/>
      <c r="CO20" s="109"/>
      <c r="CP20" s="109"/>
      <c r="CQ20" s="109"/>
      <c r="CR20" s="109"/>
      <c r="CS20" s="110"/>
      <c r="CT20" s="108"/>
      <c r="CU20" s="109"/>
      <c r="CV20" s="109"/>
      <c r="CW20" s="109"/>
      <c r="CX20" s="109"/>
      <c r="CY20" s="109"/>
      <c r="CZ20" s="109"/>
      <c r="DA20" s="109"/>
    </row>
    <row r="21" spans="1:105" s="38" customFormat="1" ht="40.5" customHeight="1" x14ac:dyDescent="0.2">
      <c r="A21" s="98"/>
      <c r="B21" s="98"/>
      <c r="C21" s="98"/>
      <c r="D21" s="98"/>
      <c r="E21" s="98"/>
      <c r="F21" s="111" t="s">
        <v>455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2"/>
      <c r="AH21" s="108"/>
      <c r="AI21" s="109"/>
      <c r="AJ21" s="109"/>
      <c r="AK21" s="109"/>
      <c r="AL21" s="109"/>
      <c r="AM21" s="109"/>
      <c r="AN21" s="109"/>
      <c r="AO21" s="110"/>
      <c r="AP21" s="108"/>
      <c r="AQ21" s="109"/>
      <c r="AR21" s="109"/>
      <c r="AS21" s="109"/>
      <c r="AT21" s="109"/>
      <c r="AU21" s="109"/>
      <c r="AV21" s="109"/>
      <c r="AW21" s="110"/>
      <c r="AX21" s="108"/>
      <c r="AY21" s="109"/>
      <c r="AZ21" s="109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09"/>
      <c r="BL21" s="109"/>
      <c r="BM21" s="110"/>
      <c r="BN21" s="108"/>
      <c r="BO21" s="109"/>
      <c r="BP21" s="109"/>
      <c r="BQ21" s="109"/>
      <c r="BR21" s="109"/>
      <c r="BS21" s="109"/>
      <c r="BT21" s="109"/>
      <c r="BU21" s="110"/>
      <c r="BV21" s="108"/>
      <c r="BW21" s="109"/>
      <c r="BX21" s="109"/>
      <c r="BY21" s="109"/>
      <c r="BZ21" s="109"/>
      <c r="CA21" s="109"/>
      <c r="CB21" s="109"/>
      <c r="CC21" s="110"/>
      <c r="CD21" s="108"/>
      <c r="CE21" s="109"/>
      <c r="CF21" s="109"/>
      <c r="CG21" s="109"/>
      <c r="CH21" s="109"/>
      <c r="CI21" s="109"/>
      <c r="CJ21" s="109"/>
      <c r="CK21" s="110"/>
      <c r="CL21" s="108"/>
      <c r="CM21" s="109"/>
      <c r="CN21" s="109"/>
      <c r="CO21" s="109"/>
      <c r="CP21" s="109"/>
      <c r="CQ21" s="109"/>
      <c r="CR21" s="109"/>
      <c r="CS21" s="110"/>
      <c r="CT21" s="108"/>
      <c r="CU21" s="109"/>
      <c r="CV21" s="109"/>
      <c r="CW21" s="109"/>
      <c r="CX21" s="109"/>
      <c r="CY21" s="109"/>
      <c r="CZ21" s="109"/>
      <c r="DA21" s="109"/>
    </row>
    <row r="22" spans="1:105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105" s="42" customFormat="1" ht="12.75" customHeight="1" x14ac:dyDescent="0.2">
      <c r="A23" s="107" t="s">
        <v>454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</row>
    <row r="24" spans="1:105" s="41" customFormat="1" ht="69" customHeight="1" x14ac:dyDescent="0.25">
      <c r="A24" s="117" t="s">
        <v>453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</row>
    <row r="25" spans="1:105" ht="3" customHeight="1" x14ac:dyDescent="0.25"/>
  </sheetData>
  <mergeCells count="107">
    <mergeCell ref="A24:DA24"/>
    <mergeCell ref="BN13:BU13"/>
    <mergeCell ref="BV13:CC13"/>
    <mergeCell ref="CD13:CK13"/>
    <mergeCell ref="CL13:CS13"/>
    <mergeCell ref="A15:E15"/>
    <mergeCell ref="CT13:DA13"/>
    <mergeCell ref="A14:E14"/>
    <mergeCell ref="A12:AG13"/>
    <mergeCell ref="AH12:BE12"/>
    <mergeCell ref="BF12:CC12"/>
    <mergeCell ref="CD12:DA12"/>
    <mergeCell ref="AH13:AO13"/>
    <mergeCell ref="AP13:AW13"/>
    <mergeCell ref="AX13:BE13"/>
    <mergeCell ref="BF13:BM13"/>
    <mergeCell ref="BQ4:DA4"/>
    <mergeCell ref="BQ2:DA2"/>
    <mergeCell ref="CL14:CS14"/>
    <mergeCell ref="CT14:DA14"/>
    <mergeCell ref="A8:DA8"/>
    <mergeCell ref="A10:DA10"/>
    <mergeCell ref="BF14:BM14"/>
    <mergeCell ref="BN14:BU14"/>
    <mergeCell ref="BV14:CC14"/>
    <mergeCell ref="CD14:CK14"/>
    <mergeCell ref="F14:AG14"/>
    <mergeCell ref="AH14:AO14"/>
    <mergeCell ref="AP14:AW14"/>
    <mergeCell ref="AX14:BE14"/>
    <mergeCell ref="BV15:CC15"/>
    <mergeCell ref="F15:AG15"/>
    <mergeCell ref="AH15:AO15"/>
    <mergeCell ref="CD15:CK15"/>
    <mergeCell ref="CL15:CS15"/>
    <mergeCell ref="CT15:DA15"/>
    <mergeCell ref="AP15:AW15"/>
    <mergeCell ref="AX15:BE15"/>
    <mergeCell ref="BF15:BM15"/>
    <mergeCell ref="BN15:BU15"/>
    <mergeCell ref="BV17:CC17"/>
    <mergeCell ref="A17:E17"/>
    <mergeCell ref="F17:AG17"/>
    <mergeCell ref="AH17:AO17"/>
    <mergeCell ref="AP17:AW17"/>
    <mergeCell ref="CD17:CK17"/>
    <mergeCell ref="CL17:CS17"/>
    <mergeCell ref="CT17:DA17"/>
    <mergeCell ref="CD16:CK16"/>
    <mergeCell ref="CL16:CS16"/>
    <mergeCell ref="CT16:DA16"/>
    <mergeCell ref="AX17:BE17"/>
    <mergeCell ref="BF17:BM17"/>
    <mergeCell ref="BN17:BU17"/>
    <mergeCell ref="AX16:BE16"/>
    <mergeCell ref="BF16:BM16"/>
    <mergeCell ref="BN16:BU16"/>
    <mergeCell ref="BV16:CC16"/>
    <mergeCell ref="A16:E16"/>
    <mergeCell ref="F16:AG16"/>
    <mergeCell ref="AH16:AO16"/>
    <mergeCell ref="AP16:AW16"/>
    <mergeCell ref="BV19:CC19"/>
    <mergeCell ref="A19:E19"/>
    <mergeCell ref="F19:AG19"/>
    <mergeCell ref="AH19:AO19"/>
    <mergeCell ref="AP19:AW19"/>
    <mergeCell ref="CD19:CK19"/>
    <mergeCell ref="CL19:CS19"/>
    <mergeCell ref="CT19:DA19"/>
    <mergeCell ref="CD18:CK18"/>
    <mergeCell ref="CL18:CS18"/>
    <mergeCell ref="CT18:DA18"/>
    <mergeCell ref="AX19:BE19"/>
    <mergeCell ref="BF19:BM19"/>
    <mergeCell ref="BN19:BU19"/>
    <mergeCell ref="AX18:BE18"/>
    <mergeCell ref="BF18:BM18"/>
    <mergeCell ref="BN18:BU18"/>
    <mergeCell ref="BV18:CC18"/>
    <mergeCell ref="A18:E18"/>
    <mergeCell ref="F18:AG18"/>
    <mergeCell ref="AH18:AO18"/>
    <mergeCell ref="AP18:AW18"/>
    <mergeCell ref="A23:DA23"/>
    <mergeCell ref="BV21:CC21"/>
    <mergeCell ref="CD21:CK21"/>
    <mergeCell ref="CL21:CS21"/>
    <mergeCell ref="CT21:DA21"/>
    <mergeCell ref="CD20:CK20"/>
    <mergeCell ref="CL20:CS20"/>
    <mergeCell ref="CT20:DA20"/>
    <mergeCell ref="A21:E21"/>
    <mergeCell ref="F21:AG21"/>
    <mergeCell ref="AH21:AO21"/>
    <mergeCell ref="AP21:AW21"/>
    <mergeCell ref="AX21:BE21"/>
    <mergeCell ref="BF21:BM21"/>
    <mergeCell ref="BN21:BU21"/>
    <mergeCell ref="AX20:BE20"/>
    <mergeCell ref="BF20:BM20"/>
    <mergeCell ref="BN20:BU20"/>
    <mergeCell ref="BV20:CC20"/>
    <mergeCell ref="A20:E20"/>
    <mergeCell ref="F20:AG20"/>
    <mergeCell ref="AH20:AO20"/>
    <mergeCell ref="AP20:AW20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Прил.</vt:lpstr>
      <vt:lpstr>Прил.2</vt:lpstr>
      <vt:lpstr>Прил.3</vt:lpstr>
      <vt:lpstr>Прил.4</vt:lpstr>
      <vt:lpstr>Прил.5</vt:lpstr>
      <vt:lpstr>Выпадающий доход</vt:lpstr>
      <vt:lpstr>Прил.!Область_печати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econ06</dc:creator>
  <cp:lastModifiedBy>econ06</cp:lastModifiedBy>
  <cp:lastPrinted>2020-09-17T05:34:18Z</cp:lastPrinted>
  <dcterms:created xsi:type="dcterms:W3CDTF">2020-09-16T11:38:44Z</dcterms:created>
  <dcterms:modified xsi:type="dcterms:W3CDTF">2020-10-01T05:21:07Z</dcterms:modified>
</cp:coreProperties>
</file>